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795" windowHeight="11250"/>
  </bookViews>
  <sheets>
    <sheet name="APORTES " sheetId="25" r:id="rId1"/>
  </sheets>
  <definedNames>
    <definedName name="_xlnm.Print_Area" localSheetId="0">'APORTES '!$A$1:$X$54</definedName>
    <definedName name="_xlnm.Print_Titles" localSheetId="0">'APORTES '!$1:$7</definedName>
  </definedNames>
  <calcPr calcId="144525"/>
</workbook>
</file>

<file path=xl/calcChain.xml><?xml version="1.0" encoding="utf-8"?>
<calcChain xmlns="http://schemas.openxmlformats.org/spreadsheetml/2006/main">
  <c r="W53" i="25" l="1"/>
  <c r="W52" i="25" s="1"/>
  <c r="J53" i="25"/>
  <c r="X53" i="25" s="1"/>
  <c r="V52" i="25"/>
  <c r="U52" i="25"/>
  <c r="T52" i="25"/>
  <c r="S52" i="25"/>
  <c r="R52" i="25"/>
  <c r="Q52" i="25"/>
  <c r="P52" i="25"/>
  <c r="O52" i="25"/>
  <c r="N52" i="25"/>
  <c r="M52" i="25"/>
  <c r="L52" i="25"/>
  <c r="K52" i="25"/>
  <c r="J52" i="25"/>
  <c r="I52" i="25"/>
  <c r="H52" i="25"/>
  <c r="G52" i="25"/>
  <c r="W51" i="25"/>
  <c r="V51" i="25"/>
  <c r="U51" i="25"/>
  <c r="T51" i="25"/>
  <c r="S51" i="25"/>
  <c r="R51" i="25"/>
  <c r="Q51" i="25"/>
  <c r="P51" i="25"/>
  <c r="O51" i="25"/>
  <c r="N51" i="25"/>
  <c r="M51" i="25"/>
  <c r="L51" i="25"/>
  <c r="K51" i="25"/>
  <c r="J51" i="25"/>
  <c r="I51" i="25"/>
  <c r="H51" i="25"/>
  <c r="G51" i="25"/>
  <c r="W49" i="25"/>
  <c r="I49" i="25"/>
  <c r="J49" i="25" s="1"/>
  <c r="W48" i="25"/>
  <c r="V48" i="25"/>
  <c r="U48" i="25"/>
  <c r="T48" i="25"/>
  <c r="S48" i="25"/>
  <c r="R48" i="25"/>
  <c r="Q48" i="25"/>
  <c r="P48" i="25"/>
  <c r="O48" i="25"/>
  <c r="N48" i="25"/>
  <c r="M48" i="25"/>
  <c r="L48" i="25"/>
  <c r="K48" i="25"/>
  <c r="I48" i="25"/>
  <c r="H48" i="25"/>
  <c r="G48" i="25"/>
  <c r="W46" i="25"/>
  <c r="I46" i="25"/>
  <c r="J46" i="25" s="1"/>
  <c r="W45" i="25"/>
  <c r="V45" i="25"/>
  <c r="U45" i="25"/>
  <c r="T45" i="25"/>
  <c r="S45" i="25"/>
  <c r="R45" i="25"/>
  <c r="Q45" i="25"/>
  <c r="P45" i="25"/>
  <c r="O45" i="25"/>
  <c r="M45" i="25"/>
  <c r="L45" i="25"/>
  <c r="K45" i="25"/>
  <c r="I45" i="25"/>
  <c r="H45" i="25"/>
  <c r="G45" i="25"/>
  <c r="W43" i="25"/>
  <c r="I43" i="25"/>
  <c r="J43" i="25" s="1"/>
  <c r="W42" i="25"/>
  <c r="V42" i="25"/>
  <c r="U42" i="25"/>
  <c r="T42" i="25"/>
  <c r="S42" i="25"/>
  <c r="R42" i="25"/>
  <c r="Q42" i="25"/>
  <c r="P42" i="25"/>
  <c r="O42" i="25"/>
  <c r="N42" i="25"/>
  <c r="M42" i="25"/>
  <c r="L42" i="25"/>
  <c r="K42" i="25"/>
  <c r="I42" i="25"/>
  <c r="H42" i="25"/>
  <c r="G42" i="25"/>
  <c r="W40" i="25"/>
  <c r="W39" i="25" s="1"/>
  <c r="J40" i="25"/>
  <c r="X40" i="25" s="1"/>
  <c r="X39" i="25" s="1"/>
  <c r="V39" i="25"/>
  <c r="U39" i="25"/>
  <c r="T39" i="25"/>
  <c r="S39" i="25"/>
  <c r="R39" i="25"/>
  <c r="Q39" i="25"/>
  <c r="P39" i="25"/>
  <c r="O39" i="25"/>
  <c r="N39" i="25"/>
  <c r="M39" i="25"/>
  <c r="L39" i="25"/>
  <c r="K39" i="25"/>
  <c r="I39" i="25"/>
  <c r="H39" i="25"/>
  <c r="G39" i="25"/>
  <c r="W37" i="25"/>
  <c r="J37" i="25"/>
  <c r="X37" i="25" s="1"/>
  <c r="G37" i="25"/>
  <c r="W35" i="25"/>
  <c r="J35" i="25"/>
  <c r="W34" i="25"/>
  <c r="V34" i="25"/>
  <c r="U34" i="25"/>
  <c r="T34" i="25"/>
  <c r="S34" i="25"/>
  <c r="R34" i="25"/>
  <c r="Q34" i="25"/>
  <c r="P34" i="25"/>
  <c r="O34" i="25"/>
  <c r="L34" i="25"/>
  <c r="K34" i="25"/>
  <c r="I34" i="25"/>
  <c r="H34" i="25"/>
  <c r="G34" i="25"/>
  <c r="J32" i="25"/>
  <c r="X32" i="25" s="1"/>
  <c r="W29" i="25"/>
  <c r="G29" i="25"/>
  <c r="J29" i="25" s="1"/>
  <c r="W28" i="25"/>
  <c r="V28" i="25"/>
  <c r="U28" i="25"/>
  <c r="T28" i="25"/>
  <c r="S28" i="25"/>
  <c r="R28" i="25"/>
  <c r="Q28" i="25"/>
  <c r="P28" i="25"/>
  <c r="O28" i="25"/>
  <c r="N28" i="25"/>
  <c r="M28" i="25"/>
  <c r="L28" i="25"/>
  <c r="K28" i="25"/>
  <c r="I28" i="25"/>
  <c r="H28" i="25"/>
  <c r="G28" i="25"/>
  <c r="W25" i="25"/>
  <c r="W24" i="25" s="1"/>
  <c r="J25" i="25"/>
  <c r="X25" i="25" s="1"/>
  <c r="X24" i="25" s="1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W22" i="25"/>
  <c r="J22" i="25"/>
  <c r="J21" i="25" s="1"/>
  <c r="W21" i="25"/>
  <c r="V21" i="25"/>
  <c r="U21" i="25"/>
  <c r="T21" i="25"/>
  <c r="S21" i="25"/>
  <c r="R21" i="25"/>
  <c r="Q21" i="25"/>
  <c r="P21" i="25"/>
  <c r="O21" i="25"/>
  <c r="N21" i="25"/>
  <c r="M21" i="25"/>
  <c r="L21" i="25"/>
  <c r="K21" i="25"/>
  <c r="I21" i="25"/>
  <c r="H21" i="25"/>
  <c r="G21" i="25"/>
  <c r="W19" i="25"/>
  <c r="W18" i="25" s="1"/>
  <c r="J19" i="25"/>
  <c r="X19" i="25" s="1"/>
  <c r="X18" i="25" s="1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W16" i="25"/>
  <c r="J16" i="25"/>
  <c r="J15" i="25" s="1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I15" i="25"/>
  <c r="H15" i="25"/>
  <c r="G15" i="25"/>
  <c r="W13" i="25"/>
  <c r="W12" i="25" s="1"/>
  <c r="J13" i="25"/>
  <c r="X13" i="25" s="1"/>
  <c r="X12" i="25" s="1"/>
  <c r="V12" i="25"/>
  <c r="U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W10" i="25"/>
  <c r="J10" i="25"/>
  <c r="J9" i="25" s="1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I9" i="25"/>
  <c r="H9" i="25"/>
  <c r="G9" i="25"/>
  <c r="U8" i="25"/>
  <c r="S8" i="25"/>
  <c r="Q8" i="25"/>
  <c r="O8" i="25"/>
  <c r="M8" i="25"/>
  <c r="K8" i="25"/>
  <c r="I8" i="25"/>
  <c r="G8" i="25"/>
  <c r="J39" i="25" l="1"/>
  <c r="X46" i="25"/>
  <c r="X45" i="25" s="1"/>
  <c r="J45" i="25"/>
  <c r="X49" i="25"/>
  <c r="X48" i="25" s="1"/>
  <c r="J48" i="25"/>
  <c r="H8" i="25"/>
  <c r="L8" i="25"/>
  <c r="N8" i="25"/>
  <c r="P8" i="25"/>
  <c r="R8" i="25"/>
  <c r="T8" i="25"/>
  <c r="V8" i="25"/>
  <c r="W8" i="25"/>
  <c r="J34" i="25"/>
  <c r="X29" i="25"/>
  <c r="X28" i="25" s="1"/>
  <c r="J28" i="25"/>
  <c r="X43" i="25"/>
  <c r="X42" i="25" s="1"/>
  <c r="J42" i="25"/>
  <c r="X52" i="25"/>
  <c r="X51" i="25"/>
  <c r="X10" i="25"/>
  <c r="X9" i="25" s="1"/>
  <c r="X16" i="25"/>
  <c r="X15" i="25" s="1"/>
  <c r="X22" i="25"/>
  <c r="X21" i="25" s="1"/>
  <c r="X35" i="25"/>
  <c r="X34" i="25" s="1"/>
  <c r="J8" i="25" l="1"/>
  <c r="X8" i="25"/>
</calcChain>
</file>

<file path=xl/comments1.xml><?xml version="1.0" encoding="utf-8"?>
<comments xmlns="http://schemas.openxmlformats.org/spreadsheetml/2006/main">
  <authors>
    <author>frodas</author>
  </authors>
  <commentList>
    <comment ref="O53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<sst xmlns="http://schemas.openxmlformats.org/spreadsheetml/2006/main" count="96" uniqueCount="75">
  <si>
    <t>Fte.</t>
  </si>
  <si>
    <t>Gpo. Gto</t>
  </si>
  <si>
    <t>Ub. Geo</t>
  </si>
  <si>
    <t>Org</t>
  </si>
  <si>
    <t>Corr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</si>
  <si>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</si>
  <si>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</si>
  <si>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</si>
  <si>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</si>
  <si>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</si>
  <si>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</si>
  <si>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</si>
  <si>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</si>
  <si>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</si>
  <si>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</si>
  <si>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</si>
  <si>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</si>
  <si>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</si>
  <si>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</si>
  <si>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</si>
  <si>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</si>
  <si>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</si>
  <si>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Subtotal</t>
  </si>
  <si>
    <t>0101</t>
  </si>
  <si>
    <t>(NIT 3312509-0), Código Receptor de Transferencia 00785</t>
  </si>
  <si>
    <t>Programa Mosca del Mediterraneo           -MOSCAMED-</t>
  </si>
  <si>
    <t>(NIT 259654-7), Código Receptor de Transferencias 00452, Nota: el aporte sigue vigente con las bases legales cada año.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</si>
  <si>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</si>
  <si>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</si>
  <si>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</si>
  <si>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</si>
  <si>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</si>
  <si>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Aporte al Fondo de Pensionados del INTA -FOPINTA-</t>
  </si>
  <si>
    <t>MINISTERIO DE AGRICULTURA GANADERIA Y ALIMENTACION</t>
  </si>
  <si>
    <t>(NIT 2314662-1) Codigo Receptor 0207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</si>
  <si>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</si>
  <si>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</si>
  <si>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ADMINISTRACION FINANCIERA</t>
  </si>
  <si>
    <t>DEPARTAMENTO DE PROGRAMACION Y PRESUPUESTO</t>
  </si>
  <si>
    <t xml:space="preserve">Asociacion Guatemalteca Historia Nacional Zoologico La Aurora  </t>
  </si>
  <si>
    <t xml:space="preserve">   (NIT 635507-2), Código Receptor de Transferencia 00095</t>
  </si>
  <si>
    <t>(NIT 533690-2), Código Receptor de Transferencia 0160</t>
  </si>
  <si>
    <t>(NIT 371684-8), Código Receptor de Transferencia 00415</t>
  </si>
  <si>
    <t>(NIT  OMDSA), Código Receptor de Transferencia 10364</t>
  </si>
  <si>
    <t>(NIT 347480-1), Código Receptor de Transferencia 10076</t>
  </si>
  <si>
    <t xml:space="preserve">APORTES A ASOCIACIONES E INSTITUCIONES, ORGANISMOS NACIONALES REGIONALES E INTERNACIONALES                                                                                                           2013-1113-0012-201-99-00-000-02                                                                                                                         </t>
  </si>
  <si>
    <t>Aportes Culturales                                                2013-1113-0012-201-99-00-000-03</t>
  </si>
  <si>
    <t>Proteccion de Bosques Tropicales y Manejo de cuencas                                                                 -Plan Trifinio-</t>
  </si>
  <si>
    <t>Aporte Asociacion de Desarrollo Integral de Nororiente                                                              -ADIN-</t>
  </si>
  <si>
    <t>Programa Mundial de Alimentos                                                                -PMA-</t>
  </si>
  <si>
    <t>Centro Agronomico Tropical                                     -CATIE-</t>
  </si>
  <si>
    <t>Organización Mundial de Salud Animal                                                                                     -OIE-</t>
  </si>
  <si>
    <t>DESEMBOLSOS DE  APORTES AÑO  2013</t>
  </si>
  <si>
    <t>PROGRAMA 99 "PARTIDAS NO ASIGNABLES A PROGRAMAS"</t>
  </si>
  <si>
    <t>Aprobado 2013</t>
  </si>
  <si>
    <t>Organización de las Naciones Unidas                                                        -FAO-</t>
  </si>
  <si>
    <t>MESES AÑO 2013</t>
  </si>
  <si>
    <t>Instituto Interam. Coop. Agricola                                   -IICA-</t>
  </si>
  <si>
    <t>Gastos Internacion                              Q 551,355.70</t>
  </si>
  <si>
    <t xml:space="preserve"> Cuota 2009                         Q 1,181,476.50</t>
  </si>
  <si>
    <t>Cuota  Gastos Operaciones FAO-GUATE años 2011  y 2012 Q 720,000.00</t>
  </si>
  <si>
    <t>Cuota 2008 Q  969,078.06</t>
  </si>
  <si>
    <t>Consejo Agropecuario Centroamericano                                        -CAC-</t>
  </si>
  <si>
    <t>Cuota Euros 2011  y 2012 Q   886.806.63</t>
  </si>
  <si>
    <t>Cuota Dolares  2012  y 2013  Q 1,088,579.53</t>
  </si>
  <si>
    <t>Cuota 2010 y 2011                Q 2,351,250.00</t>
  </si>
  <si>
    <t>Cuota 2012 y 2013 Q 2,341,836.00</t>
  </si>
  <si>
    <t>Cuota 2010 al 2013 Q  1,605,578.37</t>
  </si>
  <si>
    <t>Cuota 2007 al 2012 Q 1,836,195.98</t>
  </si>
  <si>
    <t>Cuota Gastos Operaciones FAO-GUATE Año 2013 Q 360,000.00</t>
  </si>
  <si>
    <t>Cuota Euros 2013 Q 12,359.97</t>
  </si>
  <si>
    <t>cuota Euros 2013 Q 533,778.86</t>
  </si>
  <si>
    <t>Complemento de Aporte Cuota 2013                             Q 350,596.80</t>
  </si>
  <si>
    <t>Complemento de Aporte Q 600,000.00</t>
  </si>
  <si>
    <t>Guatemala, 26 Abril de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</si>
</sst>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sz val="8"/>
      <name val="Arial"/>
      <family val="2"/>
    </font>
    <font>
      <b/>
      <sz val="10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name val="Arial"/>
      <family val="2"/>
    </font>
    <font>
      <b/>
      <sz val="1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6" tint="-0.499984740745262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5">
    <xf numFmtId="0" fontId="0" fillId="0" borderId="0" xfId="0"/>
    <xf numFmtId="43" fontId="3" fillId="0" borderId="0" xfId="1" applyFont="1" applyFill="1"/>
    <xf numFmtId="0" fontId="3" fillId="2" borderId="0" xfId="1" applyNumberFormat="1" applyFont="1" applyFill="1" applyAlignment="1">
      <alignment horizontal="center"/>
    </xf>
    <xf numFmtId="43" fontId="3" fillId="2" borderId="0" xfId="1" applyFont="1" applyFill="1" applyAlignment="1">
      <alignment horizontal="center"/>
    </xf>
    <xf numFmtId="43" fontId="5" fillId="0" borderId="0" xfId="1" applyFont="1" applyFill="1" applyBorder="1" applyAlignment="1">
      <alignment horizontal="center" wrapText="1"/>
    </xf>
    <xf numFmtId="43" fontId="6" fillId="0" borderId="1" xfId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 wrapText="1"/>
    </xf>
    <xf numFmtId="43" fontId="6" fillId="0" borderId="2" xfId="1" applyFont="1" applyFill="1" applyBorder="1" applyAlignment="1">
      <alignment horizontal="center"/>
    </xf>
    <xf numFmtId="43" fontId="3" fillId="0" borderId="5" xfId="1" applyFont="1" applyFill="1" applyBorder="1"/>
    <xf numFmtId="43" fontId="3" fillId="0" borderId="6" xfId="1" applyFont="1" applyFill="1" applyBorder="1"/>
    <xf numFmtId="43" fontId="5" fillId="2" borderId="4" xfId="1" applyFont="1" applyFill="1" applyBorder="1" applyAlignment="1">
      <alignment horizontal="left" wrapText="1"/>
    </xf>
    <xf numFmtId="43" fontId="5" fillId="2" borderId="7" xfId="1" applyFont="1" applyFill="1" applyBorder="1" applyAlignment="1">
      <alignment horizontal="left" wrapText="1"/>
    </xf>
    <xf numFmtId="0" fontId="10" fillId="2" borderId="8" xfId="1" applyNumberFormat="1" applyFont="1" applyFill="1" applyBorder="1" applyAlignment="1">
      <alignment horizontal="center" wrapText="1"/>
    </xf>
    <xf numFmtId="0" fontId="10" fillId="2" borderId="8" xfId="1" quotePrefix="1" applyNumberFormat="1" applyFont="1" applyFill="1" applyBorder="1" applyAlignment="1">
      <alignment horizontal="center" wrapText="1"/>
    </xf>
    <xf numFmtId="43" fontId="10" fillId="2" borderId="8" xfId="1" quotePrefix="1" applyFont="1" applyFill="1" applyBorder="1" applyAlignment="1">
      <alignment horizontal="center" wrapText="1"/>
    </xf>
    <xf numFmtId="43" fontId="3" fillId="0" borderId="8" xfId="1" applyFont="1" applyFill="1" applyBorder="1"/>
    <xf numFmtId="43" fontId="3" fillId="2" borderId="5" xfId="1" applyFont="1" applyFill="1" applyBorder="1"/>
    <xf numFmtId="43" fontId="6" fillId="2" borderId="8" xfId="1" applyFont="1" applyFill="1" applyBorder="1" applyAlignment="1">
      <alignment wrapText="1"/>
    </xf>
    <xf numFmtId="0" fontId="10" fillId="2" borderId="5" xfId="1" applyNumberFormat="1" applyFont="1" applyFill="1" applyBorder="1" applyAlignment="1">
      <alignment horizontal="center"/>
    </xf>
    <xf numFmtId="0" fontId="10" fillId="2" borderId="5" xfId="1" quotePrefix="1" applyNumberFormat="1" applyFont="1" applyFill="1" applyBorder="1" applyAlignment="1">
      <alignment horizontal="center"/>
    </xf>
    <xf numFmtId="43" fontId="10" fillId="2" borderId="5" xfId="1" quotePrefix="1" applyFont="1" applyFill="1" applyBorder="1" applyAlignment="1">
      <alignment horizontal="center"/>
    </xf>
    <xf numFmtId="43" fontId="4" fillId="2" borderId="4" xfId="1" applyFont="1" applyFill="1" applyBorder="1" applyAlignment="1">
      <alignment horizontal="left" wrapText="1"/>
    </xf>
    <xf numFmtId="0" fontId="10" fillId="2" borderId="8" xfId="1" applyNumberFormat="1" applyFont="1" applyFill="1" applyBorder="1" applyAlignment="1">
      <alignment horizontal="center"/>
    </xf>
    <xf numFmtId="0" fontId="10" fillId="2" borderId="8" xfId="1" quotePrefix="1" applyNumberFormat="1" applyFont="1" applyFill="1" applyBorder="1" applyAlignment="1">
      <alignment horizontal="center"/>
    </xf>
    <xf numFmtId="43" fontId="10" fillId="2" borderId="8" xfId="1" quotePrefix="1" applyFont="1" applyFill="1" applyBorder="1" applyAlignment="1">
      <alignment horizontal="center"/>
    </xf>
    <xf numFmtId="43" fontId="4" fillId="2" borderId="7" xfId="1" applyFont="1" applyFill="1" applyBorder="1" applyAlignment="1">
      <alignment horizontal="left" wrapText="1"/>
    </xf>
    <xf numFmtId="43" fontId="3" fillId="0" borderId="11" xfId="1" applyFont="1" applyFill="1" applyBorder="1"/>
    <xf numFmtId="43" fontId="8" fillId="4" borderId="17" xfId="1" applyFont="1" applyFill="1" applyBorder="1" applyAlignment="1">
      <alignment horizontal="center" wrapText="1"/>
    </xf>
    <xf numFmtId="0" fontId="8" fillId="4" borderId="17" xfId="1" applyNumberFormat="1" applyFont="1" applyFill="1" applyBorder="1" applyAlignment="1">
      <alignment horizontal="center" wrapText="1"/>
    </xf>
    <xf numFmtId="43" fontId="12" fillId="4" borderId="15" xfId="1" applyFont="1" applyFill="1" applyBorder="1"/>
    <xf numFmtId="43" fontId="12" fillId="4" borderId="12" xfId="1" applyFont="1" applyFill="1" applyBorder="1"/>
    <xf numFmtId="0" fontId="10" fillId="3" borderId="10" xfId="1" applyNumberFormat="1" applyFont="1" applyFill="1" applyBorder="1" applyAlignment="1">
      <alignment horizontal="center"/>
    </xf>
    <xf numFmtId="0" fontId="10" fillId="3" borderId="10" xfId="1" quotePrefix="1" applyNumberFormat="1" applyFont="1" applyFill="1" applyBorder="1" applyAlignment="1">
      <alignment horizontal="center"/>
    </xf>
    <xf numFmtId="43" fontId="10" fillId="3" borderId="10" xfId="1" quotePrefix="1" applyFont="1" applyFill="1" applyBorder="1" applyAlignment="1">
      <alignment horizontal="center"/>
    </xf>
    <xf numFmtId="43" fontId="11" fillId="3" borderId="10" xfId="1" applyFont="1" applyFill="1" applyBorder="1"/>
    <xf numFmtId="0" fontId="10" fillId="3" borderId="8" xfId="1" applyNumberFormat="1" applyFont="1" applyFill="1" applyBorder="1" applyAlignment="1">
      <alignment horizontal="center"/>
    </xf>
    <xf numFmtId="0" fontId="10" fillId="3" borderId="8" xfId="1" quotePrefix="1" applyNumberFormat="1" applyFont="1" applyFill="1" applyBorder="1" applyAlignment="1">
      <alignment horizontal="center"/>
    </xf>
    <xf numFmtId="43" fontId="10" fillId="3" borderId="8" xfId="1" quotePrefix="1" applyFont="1" applyFill="1" applyBorder="1" applyAlignment="1">
      <alignment horizontal="center"/>
    </xf>
    <xf numFmtId="43" fontId="11" fillId="3" borderId="8" xfId="1" applyFont="1" applyFill="1" applyBorder="1"/>
    <xf numFmtId="43" fontId="9" fillId="3" borderId="16" xfId="1" applyFont="1" applyFill="1" applyBorder="1" applyAlignment="1">
      <alignment horizontal="right" wrapText="1"/>
    </xf>
    <xf numFmtId="43" fontId="12" fillId="3" borderId="16" xfId="1" applyFont="1" applyFill="1" applyBorder="1"/>
    <xf numFmtId="43" fontId="11" fillId="3" borderId="18" xfId="1" applyFont="1" applyFill="1" applyBorder="1" applyAlignment="1">
      <alignment horizontal="center" vertical="center" wrapText="1"/>
    </xf>
    <xf numFmtId="43" fontId="11" fillId="3" borderId="9" xfId="1" applyFont="1" applyFill="1" applyBorder="1" applyAlignment="1">
      <alignment horizontal="center" vertical="center" wrapText="1"/>
    </xf>
    <xf numFmtId="43" fontId="11" fillId="3" borderId="7" xfId="1" applyFont="1" applyFill="1" applyBorder="1" applyAlignment="1">
      <alignment horizontal="center" vertical="center" wrapText="1"/>
    </xf>
    <xf numFmtId="43" fontId="5" fillId="0" borderId="0" xfId="1" applyFont="1" applyFill="1" applyAlignment="1">
      <alignment horizontal="left"/>
    </xf>
    <xf numFmtId="43" fontId="10" fillId="2" borderId="6" xfId="1" quotePrefix="1" applyFont="1" applyFill="1" applyBorder="1" applyAlignment="1">
      <alignment horizontal="center"/>
    </xf>
    <xf numFmtId="43" fontId="10" fillId="3" borderId="20" xfId="1" quotePrefix="1" applyFont="1" applyFill="1" applyBorder="1" applyAlignment="1">
      <alignment horizontal="center"/>
    </xf>
    <xf numFmtId="43" fontId="10" fillId="3" borderId="11" xfId="1" quotePrefix="1" applyFont="1" applyFill="1" applyBorder="1" applyAlignment="1">
      <alignment horizontal="center"/>
    </xf>
    <xf numFmtId="43" fontId="10" fillId="2" borderId="11" xfId="1" quotePrefix="1" applyFont="1" applyFill="1" applyBorder="1" applyAlignment="1">
      <alignment horizontal="center"/>
    </xf>
    <xf numFmtId="0" fontId="10" fillId="3" borderId="20" xfId="1" quotePrefix="1" applyNumberFormat="1" applyFont="1" applyFill="1" applyBorder="1" applyAlignment="1">
      <alignment horizontal="center"/>
    </xf>
    <xf numFmtId="43" fontId="9" fillId="3" borderId="21" xfId="1" applyFont="1" applyFill="1" applyBorder="1" applyAlignment="1">
      <alignment horizontal="right" wrapText="1"/>
    </xf>
    <xf numFmtId="43" fontId="10" fillId="2" borderId="11" xfId="1" quotePrefix="1" applyFont="1" applyFill="1" applyBorder="1" applyAlignment="1">
      <alignment horizontal="center" wrapText="1"/>
    </xf>
    <xf numFmtId="43" fontId="5" fillId="0" borderId="22" xfId="1" applyFont="1" applyFill="1" applyBorder="1" applyAlignment="1">
      <alignment horizontal="center"/>
    </xf>
    <xf numFmtId="43" fontId="10" fillId="0" borderId="23" xfId="1" applyFont="1" applyFill="1" applyBorder="1"/>
    <xf numFmtId="43" fontId="11" fillId="3" borderId="25" xfId="1" applyFont="1" applyFill="1" applyBorder="1"/>
    <xf numFmtId="43" fontId="12" fillId="4" borderId="14" xfId="1" applyFont="1" applyFill="1" applyBorder="1"/>
    <xf numFmtId="43" fontId="11" fillId="3" borderId="24" xfId="1" applyFont="1" applyFill="1" applyBorder="1"/>
    <xf numFmtId="43" fontId="10" fillId="0" borderId="24" xfId="1" applyFont="1" applyFill="1" applyBorder="1"/>
    <xf numFmtId="43" fontId="11" fillId="0" borderId="23" xfId="1" applyFont="1" applyFill="1" applyBorder="1"/>
    <xf numFmtId="43" fontId="12" fillId="3" borderId="26" xfId="1" applyFont="1" applyFill="1" applyBorder="1"/>
    <xf numFmtId="43" fontId="5" fillId="0" borderId="27" xfId="1" applyFont="1" applyFill="1" applyBorder="1" applyAlignment="1">
      <alignment horizontal="center"/>
    </xf>
    <xf numFmtId="43" fontId="10" fillId="0" borderId="28" xfId="1" applyFont="1" applyFill="1" applyBorder="1"/>
    <xf numFmtId="43" fontId="11" fillId="3" borderId="19" xfId="1" applyFont="1" applyFill="1" applyBorder="1"/>
    <xf numFmtId="43" fontId="12" fillId="4" borderId="29" xfId="1" applyFont="1" applyFill="1" applyBorder="1"/>
    <xf numFmtId="43" fontId="11" fillId="3" borderId="30" xfId="1" applyFont="1" applyFill="1" applyBorder="1"/>
    <xf numFmtId="43" fontId="10" fillId="0" borderId="30" xfId="1" applyFont="1" applyFill="1" applyBorder="1"/>
    <xf numFmtId="43" fontId="11" fillId="0" borderId="28" xfId="1" applyFont="1" applyFill="1" applyBorder="1"/>
    <xf numFmtId="43" fontId="12" fillId="3" borderId="31" xfId="1" applyFont="1" applyFill="1" applyBorder="1"/>
    <xf numFmtId="43" fontId="5" fillId="0" borderId="3" xfId="1" applyFont="1" applyFill="1" applyBorder="1" applyAlignment="1">
      <alignment horizontal="center"/>
    </xf>
    <xf numFmtId="43" fontId="10" fillId="0" borderId="6" xfId="1" applyFont="1" applyFill="1" applyBorder="1"/>
    <xf numFmtId="43" fontId="11" fillId="3" borderId="20" xfId="1" applyFont="1" applyFill="1" applyBorder="1"/>
    <xf numFmtId="43" fontId="11" fillId="3" borderId="11" xfId="1" applyFont="1" applyFill="1" applyBorder="1"/>
    <xf numFmtId="43" fontId="10" fillId="0" borderId="11" xfId="1" applyFont="1" applyFill="1" applyBorder="1"/>
    <xf numFmtId="43" fontId="11" fillId="0" borderId="6" xfId="1" applyFont="1" applyFill="1" applyBorder="1"/>
    <xf numFmtId="43" fontId="12" fillId="3" borderId="21" xfId="1" applyFont="1" applyFill="1" applyBorder="1"/>
    <xf numFmtId="43" fontId="6" fillId="0" borderId="22" xfId="1" applyFont="1" applyFill="1" applyBorder="1" applyAlignment="1">
      <alignment horizontal="center"/>
    </xf>
    <xf numFmtId="43" fontId="3" fillId="0" borderId="23" xfId="1" applyFont="1" applyFill="1" applyBorder="1"/>
    <xf numFmtId="43" fontId="10" fillId="2" borderId="23" xfId="1" applyFont="1" applyFill="1" applyBorder="1"/>
    <xf numFmtId="43" fontId="3" fillId="0" borderId="24" xfId="1" applyFont="1" applyFill="1" applyBorder="1"/>
    <xf numFmtId="43" fontId="6" fillId="0" borderId="23" xfId="1" applyFont="1" applyFill="1" applyBorder="1" applyAlignment="1">
      <alignment horizontal="center"/>
    </xf>
    <xf numFmtId="43" fontId="6" fillId="0" borderId="27" xfId="1" applyFont="1" applyFill="1" applyBorder="1" applyAlignment="1">
      <alignment horizontal="center" wrapText="1"/>
    </xf>
    <xf numFmtId="43" fontId="6" fillId="0" borderId="3" xfId="1" applyFont="1" applyFill="1" applyBorder="1" applyAlignment="1">
      <alignment horizontal="center"/>
    </xf>
    <xf numFmtId="43" fontId="3" fillId="2" borderId="33" xfId="1" applyFont="1" applyFill="1" applyBorder="1"/>
    <xf numFmtId="43" fontId="11" fillId="3" borderId="36" xfId="1" applyFont="1" applyFill="1" applyBorder="1"/>
    <xf numFmtId="43" fontId="12" fillId="4" borderId="34" xfId="1" applyFont="1" applyFill="1" applyBorder="1"/>
    <xf numFmtId="43" fontId="11" fillId="3" borderId="35" xfId="1" applyFont="1" applyFill="1" applyBorder="1"/>
    <xf numFmtId="43" fontId="3" fillId="2" borderId="35" xfId="1" applyFont="1" applyFill="1" applyBorder="1"/>
    <xf numFmtId="43" fontId="12" fillId="3" borderId="37" xfId="1" applyFont="1" applyFill="1" applyBorder="1"/>
    <xf numFmtId="43" fontId="3" fillId="0" borderId="35" xfId="1" applyFont="1" applyFill="1" applyBorder="1"/>
    <xf numFmtId="43" fontId="7" fillId="2" borderId="27" xfId="1" applyFont="1" applyFill="1" applyBorder="1" applyAlignment="1">
      <alignment horizontal="center" wrapText="1"/>
    </xf>
    <xf numFmtId="43" fontId="3" fillId="0" borderId="28" xfId="1" applyFont="1" applyFill="1" applyBorder="1"/>
    <xf numFmtId="43" fontId="3" fillId="0" borderId="30" xfId="1" applyFont="1" applyFill="1" applyBorder="1"/>
    <xf numFmtId="43" fontId="4" fillId="2" borderId="38" xfId="1" applyFont="1" applyFill="1" applyBorder="1" applyAlignment="1">
      <alignment horizontal="left" wrapText="1"/>
    </xf>
    <xf numFmtId="0" fontId="10" fillId="2" borderId="39" xfId="1" applyNumberFormat="1" applyFont="1" applyFill="1" applyBorder="1" applyAlignment="1">
      <alignment horizontal="center"/>
    </xf>
    <xf numFmtId="0" fontId="10" fillId="2" borderId="39" xfId="1" quotePrefix="1" applyNumberFormat="1" applyFont="1" applyFill="1" applyBorder="1" applyAlignment="1">
      <alignment horizontal="center"/>
    </xf>
    <xf numFmtId="43" fontId="10" fillId="2" borderId="39" xfId="1" quotePrefix="1" applyFont="1" applyFill="1" applyBorder="1" applyAlignment="1">
      <alignment horizontal="center"/>
    </xf>
    <xf numFmtId="43" fontId="10" fillId="2" borderId="40" xfId="1" quotePrefix="1" applyFont="1" applyFill="1" applyBorder="1" applyAlignment="1">
      <alignment horizontal="center"/>
    </xf>
    <xf numFmtId="43" fontId="10" fillId="0" borderId="41" xfId="1" applyFont="1" applyFill="1" applyBorder="1"/>
    <xf numFmtId="43" fontId="10" fillId="0" borderId="42" xfId="1" applyFont="1" applyFill="1" applyBorder="1"/>
    <xf numFmtId="43" fontId="10" fillId="0" borderId="40" xfId="1" applyFont="1" applyFill="1" applyBorder="1"/>
    <xf numFmtId="43" fontId="10" fillId="0" borderId="39" xfId="1" applyFont="1" applyFill="1" applyBorder="1"/>
    <xf numFmtId="43" fontId="3" fillId="0" borderId="39" xfId="1" applyFont="1" applyFill="1" applyBorder="1"/>
    <xf numFmtId="43" fontId="3" fillId="0" borderId="40" xfId="1" applyFont="1" applyFill="1" applyBorder="1"/>
    <xf numFmtId="43" fontId="3" fillId="0" borderId="41" xfId="1" applyFont="1" applyFill="1" applyBorder="1"/>
    <xf numFmtId="43" fontId="3" fillId="0" borderId="43" xfId="1" applyFont="1" applyFill="1" applyBorder="1"/>
    <xf numFmtId="43" fontId="3" fillId="2" borderId="43" xfId="1" applyFont="1" applyFill="1" applyBorder="1"/>
    <xf numFmtId="0" fontId="10" fillId="2" borderId="39" xfId="1" applyNumberFormat="1" applyFont="1" applyFill="1" applyBorder="1" applyAlignment="1">
      <alignment horizontal="center" wrapText="1"/>
    </xf>
    <xf numFmtId="0" fontId="10" fillId="2" borderId="39" xfId="1" quotePrefix="1" applyNumberFormat="1" applyFont="1" applyFill="1" applyBorder="1" applyAlignment="1">
      <alignment horizontal="center" wrapText="1"/>
    </xf>
    <xf numFmtId="43" fontId="10" fillId="2" borderId="39" xfId="1" quotePrefix="1" applyFont="1" applyFill="1" applyBorder="1" applyAlignment="1">
      <alignment horizontal="center" wrapText="1"/>
    </xf>
    <xf numFmtId="43" fontId="10" fillId="2" borderId="40" xfId="1" quotePrefix="1" applyFont="1" applyFill="1" applyBorder="1" applyAlignment="1">
      <alignment horizontal="center" wrapText="1"/>
    </xf>
    <xf numFmtId="43" fontId="10" fillId="2" borderId="42" xfId="1" applyFont="1" applyFill="1" applyBorder="1"/>
    <xf numFmtId="43" fontId="10" fillId="2" borderId="39" xfId="1" applyFont="1" applyFill="1" applyBorder="1"/>
    <xf numFmtId="43" fontId="3" fillId="2" borderId="39" xfId="1" applyFont="1" applyFill="1" applyBorder="1"/>
    <xf numFmtId="43" fontId="10" fillId="0" borderId="52" xfId="1" applyFont="1" applyFill="1" applyBorder="1"/>
    <xf numFmtId="43" fontId="10" fillId="0" borderId="50" xfId="1" applyFont="1" applyFill="1" applyBorder="1"/>
    <xf numFmtId="43" fontId="10" fillId="0" borderId="53" xfId="1" applyFont="1" applyFill="1" applyBorder="1"/>
    <xf numFmtId="43" fontId="3" fillId="0" borderId="49" xfId="1" applyFont="1" applyFill="1" applyBorder="1"/>
    <xf numFmtId="43" fontId="3" fillId="0" borderId="50" xfId="1" applyFont="1" applyFill="1" applyBorder="1"/>
    <xf numFmtId="43" fontId="3" fillId="0" borderId="53" xfId="1" applyFont="1" applyFill="1" applyBorder="1"/>
    <xf numFmtId="43" fontId="10" fillId="0" borderId="41" xfId="1" applyFont="1" applyFill="1" applyBorder="1" applyAlignment="1">
      <alignment horizontal="center"/>
    </xf>
    <xf numFmtId="43" fontId="10" fillId="0" borderId="28" xfId="1" applyFont="1" applyFill="1" applyBorder="1" applyAlignment="1">
      <alignment horizontal="center"/>
    </xf>
    <xf numFmtId="43" fontId="11" fillId="3" borderId="19" xfId="1" applyFont="1" applyFill="1" applyBorder="1" applyAlignment="1">
      <alignment horizontal="center"/>
    </xf>
    <xf numFmtId="43" fontId="12" fillId="4" borderId="29" xfId="1" applyFont="1" applyFill="1" applyBorder="1" applyAlignment="1">
      <alignment horizontal="center"/>
    </xf>
    <xf numFmtId="43" fontId="11" fillId="3" borderId="30" xfId="1" applyFont="1" applyFill="1" applyBorder="1" applyAlignment="1">
      <alignment horizontal="center"/>
    </xf>
    <xf numFmtId="43" fontId="10" fillId="0" borderId="30" xfId="1" applyFont="1" applyFill="1" applyBorder="1" applyAlignment="1">
      <alignment horizontal="center"/>
    </xf>
    <xf numFmtId="43" fontId="10" fillId="2" borderId="28" xfId="1" applyFont="1" applyFill="1" applyBorder="1" applyAlignment="1">
      <alignment horizontal="center"/>
    </xf>
    <xf numFmtId="43" fontId="11" fillId="0" borderId="28" xfId="1" applyFont="1" applyFill="1" applyBorder="1" applyAlignment="1">
      <alignment horizontal="center"/>
    </xf>
    <xf numFmtId="43" fontId="12" fillId="3" borderId="31" xfId="1" applyFont="1" applyFill="1" applyBorder="1" applyAlignment="1">
      <alignment horizontal="center"/>
    </xf>
    <xf numFmtId="0" fontId="0" fillId="0" borderId="0" xfId="0" applyAlignment="1">
      <alignment horizontal="center"/>
    </xf>
    <xf numFmtId="43" fontId="10" fillId="2" borderId="38" xfId="1" applyFont="1" applyFill="1" applyBorder="1" applyAlignment="1">
      <alignment wrapText="1"/>
    </xf>
    <xf numFmtId="43" fontId="3" fillId="0" borderId="42" xfId="1" applyFont="1" applyFill="1" applyBorder="1"/>
    <xf numFmtId="43" fontId="10" fillId="2" borderId="41" xfId="1" applyFont="1" applyFill="1" applyBorder="1" applyAlignment="1">
      <alignment horizontal="center"/>
    </xf>
    <xf numFmtId="43" fontId="10" fillId="2" borderId="40" xfId="1" applyFont="1" applyFill="1" applyBorder="1"/>
    <xf numFmtId="43" fontId="3" fillId="2" borderId="40" xfId="1" applyFont="1" applyFill="1" applyBorder="1"/>
    <xf numFmtId="0" fontId="10" fillId="2" borderId="49" xfId="1" applyNumberFormat="1" applyFont="1" applyFill="1" applyBorder="1" applyAlignment="1">
      <alignment horizontal="center"/>
    </xf>
    <xf numFmtId="0" fontId="10" fillId="2" borderId="49" xfId="1" quotePrefix="1" applyNumberFormat="1" applyFont="1" applyFill="1" applyBorder="1" applyAlignment="1">
      <alignment horizontal="center"/>
    </xf>
    <xf numFmtId="43" fontId="10" fillId="2" borderId="49" xfId="1" quotePrefix="1" applyFont="1" applyFill="1" applyBorder="1" applyAlignment="1">
      <alignment horizontal="center"/>
    </xf>
    <xf numFmtId="43" fontId="10" fillId="2" borderId="50" xfId="1" quotePrefix="1" applyFont="1" applyFill="1" applyBorder="1" applyAlignment="1">
      <alignment horizontal="center"/>
    </xf>
    <xf numFmtId="43" fontId="10" fillId="2" borderId="51" xfId="1" applyFont="1" applyFill="1" applyBorder="1" applyAlignment="1">
      <alignment horizontal="center"/>
    </xf>
    <xf numFmtId="43" fontId="3" fillId="0" borderId="52" xfId="1" applyFont="1" applyFill="1" applyBorder="1"/>
    <xf numFmtId="43" fontId="3" fillId="0" borderId="51" xfId="1" applyFont="1" applyFill="1" applyBorder="1"/>
    <xf numFmtId="43" fontId="3" fillId="2" borderId="55" xfId="1" applyFont="1" applyFill="1" applyBorder="1"/>
    <xf numFmtId="43" fontId="6" fillId="2" borderId="39" xfId="1" applyFont="1" applyFill="1" applyBorder="1" applyAlignment="1">
      <alignment wrapText="1"/>
    </xf>
    <xf numFmtId="43" fontId="17" fillId="2" borderId="32" xfId="1" applyFont="1" applyFill="1" applyBorder="1" applyAlignment="1">
      <alignment horizontal="center" wrapText="1"/>
    </xf>
    <xf numFmtId="0" fontId="5" fillId="3" borderId="8" xfId="1" applyNumberFormat="1" applyFont="1" applyFill="1" applyBorder="1" applyAlignment="1">
      <alignment horizontal="center"/>
    </xf>
    <xf numFmtId="43" fontId="5" fillId="3" borderId="8" xfId="1" applyFont="1" applyFill="1" applyBorder="1" applyAlignment="1">
      <alignment horizontal="center"/>
    </xf>
    <xf numFmtId="43" fontId="5" fillId="3" borderId="11" xfId="1" applyFont="1" applyFill="1" applyBorder="1" applyAlignment="1">
      <alignment horizontal="center"/>
    </xf>
    <xf numFmtId="43" fontId="5" fillId="2" borderId="56" xfId="1" applyFont="1" applyFill="1" applyBorder="1" applyAlignment="1">
      <alignment horizontal="left" wrapText="1"/>
    </xf>
    <xf numFmtId="0" fontId="10" fillId="2" borderId="57" xfId="1" applyNumberFormat="1" applyFont="1" applyFill="1" applyBorder="1" applyAlignment="1">
      <alignment horizontal="center"/>
    </xf>
    <xf numFmtId="0" fontId="10" fillId="2" borderId="57" xfId="1" quotePrefix="1" applyNumberFormat="1" applyFont="1" applyFill="1" applyBorder="1" applyAlignment="1">
      <alignment horizontal="center"/>
    </xf>
    <xf numFmtId="43" fontId="10" fillId="2" borderId="57" xfId="1" quotePrefix="1" applyFont="1" applyFill="1" applyBorder="1" applyAlignment="1">
      <alignment horizontal="center"/>
    </xf>
    <xf numFmtId="43" fontId="10" fillId="2" borderId="58" xfId="1" quotePrefix="1" applyFont="1" applyFill="1" applyBorder="1" applyAlignment="1">
      <alignment horizontal="center"/>
    </xf>
    <xf numFmtId="43" fontId="10" fillId="0" borderId="59" xfId="1" applyFont="1" applyFill="1" applyBorder="1" applyAlignment="1">
      <alignment horizontal="center"/>
    </xf>
    <xf numFmtId="43" fontId="10" fillId="0" borderId="60" xfId="1" applyFont="1" applyFill="1" applyBorder="1"/>
    <xf numFmtId="43" fontId="10" fillId="0" borderId="58" xfId="1" applyFont="1" applyFill="1" applyBorder="1"/>
    <xf numFmtId="43" fontId="10" fillId="0" borderId="59" xfId="1" applyFont="1" applyFill="1" applyBorder="1"/>
    <xf numFmtId="43" fontId="3" fillId="0" borderId="60" xfId="1" applyFont="1" applyFill="1" applyBorder="1"/>
    <xf numFmtId="43" fontId="3" fillId="0" borderId="57" xfId="1" applyFont="1" applyFill="1" applyBorder="1"/>
    <xf numFmtId="43" fontId="6" fillId="2" borderId="57" xfId="1" applyFont="1" applyFill="1" applyBorder="1" applyAlignment="1">
      <alignment wrapText="1"/>
    </xf>
    <xf numFmtId="43" fontId="3" fillId="2" borderId="57" xfId="1" applyFont="1" applyFill="1" applyBorder="1"/>
    <xf numFmtId="43" fontId="3" fillId="0" borderId="58" xfId="1" applyFont="1" applyFill="1" applyBorder="1"/>
    <xf numFmtId="43" fontId="3" fillId="0" borderId="59" xfId="1" applyFont="1" applyFill="1" applyBorder="1"/>
    <xf numFmtId="43" fontId="3" fillId="2" borderId="61" xfId="1" applyFont="1" applyFill="1" applyBorder="1"/>
    <xf numFmtId="0" fontId="10" fillId="3" borderId="44" xfId="1" applyNumberFormat="1" applyFont="1" applyFill="1" applyBorder="1" applyAlignment="1">
      <alignment horizontal="center"/>
    </xf>
    <xf numFmtId="0" fontId="10" fillId="3" borderId="44" xfId="1" quotePrefix="1" applyNumberFormat="1" applyFont="1" applyFill="1" applyBorder="1" applyAlignment="1">
      <alignment horizontal="center"/>
    </xf>
    <xf numFmtId="43" fontId="10" fillId="3" borderId="44" xfId="1" quotePrefix="1" applyFont="1" applyFill="1" applyBorder="1" applyAlignment="1">
      <alignment horizontal="center"/>
    </xf>
    <xf numFmtId="43" fontId="10" fillId="3" borderId="45" xfId="1" quotePrefix="1" applyFont="1" applyFill="1" applyBorder="1" applyAlignment="1">
      <alignment horizontal="center"/>
    </xf>
    <xf numFmtId="43" fontId="10" fillId="3" borderId="46" xfId="1" applyFont="1" applyFill="1" applyBorder="1" applyAlignment="1">
      <alignment horizontal="center"/>
    </xf>
    <xf numFmtId="43" fontId="10" fillId="3" borderId="47" xfId="1" applyFont="1" applyFill="1" applyBorder="1"/>
    <xf numFmtId="43" fontId="10" fillId="3" borderId="45" xfId="1" applyFont="1" applyFill="1" applyBorder="1"/>
    <xf numFmtId="43" fontId="10" fillId="3" borderId="46" xfId="1" applyFont="1" applyFill="1" applyBorder="1"/>
    <xf numFmtId="43" fontId="3" fillId="3" borderId="44" xfId="1" applyFont="1" applyFill="1" applyBorder="1"/>
    <xf numFmtId="43" fontId="3" fillId="3" borderId="45" xfId="1" applyFont="1" applyFill="1" applyBorder="1"/>
    <xf numFmtId="43" fontId="3" fillId="3" borderId="46" xfId="1" applyFont="1" applyFill="1" applyBorder="1"/>
    <xf numFmtId="43" fontId="3" fillId="3" borderId="48" xfId="1" applyFont="1" applyFill="1" applyBorder="1"/>
    <xf numFmtId="43" fontId="3" fillId="3" borderId="47" xfId="1" applyFont="1" applyFill="1" applyBorder="1"/>
    <xf numFmtId="43" fontId="6" fillId="2" borderId="2" xfId="1" applyFont="1" applyFill="1" applyBorder="1" applyAlignment="1">
      <alignment wrapText="1"/>
    </xf>
    <xf numFmtId="43" fontId="6" fillId="2" borderId="3" xfId="1" applyFont="1" applyFill="1" applyBorder="1" applyAlignment="1">
      <alignment wrapText="1"/>
    </xf>
    <xf numFmtId="43" fontId="10" fillId="2" borderId="39" xfId="1" applyFont="1" applyFill="1" applyBorder="1" applyAlignment="1">
      <alignment horizontal="center" wrapText="1"/>
    </xf>
    <xf numFmtId="43" fontId="10" fillId="0" borderId="5" xfId="1" applyFont="1" applyFill="1" applyBorder="1" applyAlignment="1">
      <alignment horizontal="center" wrapText="1"/>
    </xf>
    <xf numFmtId="43" fontId="10" fillId="0" borderId="49" xfId="1" applyFont="1" applyFill="1" applyBorder="1" applyAlignment="1">
      <alignment horizontal="center" wrapText="1"/>
    </xf>
    <xf numFmtId="43" fontId="10" fillId="2" borderId="39" xfId="1" applyFont="1" applyFill="1" applyBorder="1" applyAlignment="1">
      <alignment wrapText="1"/>
    </xf>
    <xf numFmtId="43" fontId="10" fillId="2" borderId="6" xfId="1" applyFont="1" applyFill="1" applyBorder="1"/>
    <xf numFmtId="43" fontId="10" fillId="2" borderId="5" xfId="1" applyFont="1" applyFill="1" applyBorder="1" applyAlignment="1">
      <alignment horizontal="center" wrapText="1"/>
    </xf>
    <xf numFmtId="43" fontId="3" fillId="2" borderId="6" xfId="1" applyFont="1" applyFill="1" applyBorder="1"/>
    <xf numFmtId="43" fontId="10" fillId="2" borderId="65" xfId="1" applyFont="1" applyFill="1" applyBorder="1" applyAlignment="1">
      <alignment wrapText="1"/>
    </xf>
    <xf numFmtId="43" fontId="10" fillId="2" borderId="64" xfId="1" applyFont="1" applyFill="1" applyBorder="1" applyAlignment="1">
      <alignment wrapText="1"/>
    </xf>
    <xf numFmtId="43" fontId="11" fillId="3" borderId="67" xfId="1" applyFont="1" applyFill="1" applyBorder="1" applyAlignment="1">
      <alignment horizontal="center"/>
    </xf>
    <xf numFmtId="43" fontId="11" fillId="3" borderId="66" xfId="1" applyFont="1" applyFill="1" applyBorder="1" applyAlignment="1">
      <alignment horizontal="center"/>
    </xf>
    <xf numFmtId="43" fontId="11" fillId="3" borderId="69" xfId="1" applyFont="1" applyFill="1" applyBorder="1" applyAlignment="1">
      <alignment horizontal="center"/>
    </xf>
    <xf numFmtId="43" fontId="11" fillId="3" borderId="68" xfId="1" applyFont="1" applyFill="1" applyBorder="1" applyAlignment="1">
      <alignment horizontal="center"/>
    </xf>
    <xf numFmtId="43" fontId="11" fillId="3" borderId="70" xfId="1" applyFont="1" applyFill="1" applyBorder="1" applyAlignment="1">
      <alignment horizontal="center"/>
    </xf>
    <xf numFmtId="43" fontId="11" fillId="3" borderId="10" xfId="1" applyFont="1" applyFill="1" applyBorder="1" applyAlignment="1">
      <alignment horizontal="center"/>
    </xf>
    <xf numFmtId="43" fontId="10" fillId="0" borderId="5" xfId="1" applyFont="1" applyFill="1" applyBorder="1" applyAlignment="1">
      <alignment wrapText="1"/>
    </xf>
    <xf numFmtId="43" fontId="6" fillId="5" borderId="57" xfId="1" applyFont="1" applyFill="1" applyBorder="1" applyAlignment="1">
      <alignment wrapText="1"/>
    </xf>
    <xf numFmtId="43" fontId="6" fillId="5" borderId="8" xfId="1" applyFont="1" applyFill="1" applyBorder="1" applyAlignment="1">
      <alignment horizontal="center" wrapText="1"/>
    </xf>
    <xf numFmtId="43" fontId="10" fillId="2" borderId="65" xfId="1" applyFont="1" applyFill="1" applyBorder="1" applyAlignment="1">
      <alignment horizontal="center" wrapText="1"/>
    </xf>
    <xf numFmtId="43" fontId="10" fillId="2" borderId="64" xfId="1" applyFont="1" applyFill="1" applyBorder="1" applyAlignment="1">
      <alignment horizontal="center" wrapText="1"/>
    </xf>
    <xf numFmtId="43" fontId="3" fillId="3" borderId="71" xfId="1" applyFont="1" applyFill="1" applyBorder="1"/>
    <xf numFmtId="43" fontId="4" fillId="2" borderId="4" xfId="1" applyFont="1" applyFill="1" applyBorder="1" applyAlignment="1">
      <alignment horizontal="center" wrapText="1"/>
    </xf>
    <xf numFmtId="43" fontId="4" fillId="2" borderId="7" xfId="1" applyFont="1" applyFill="1" applyBorder="1" applyAlignment="1">
      <alignment horizontal="center" wrapText="1"/>
    </xf>
    <xf numFmtId="43" fontId="9" fillId="4" borderId="12" xfId="1" applyFont="1" applyFill="1" applyBorder="1" applyAlignment="1">
      <alignment horizontal="center" wrapText="1"/>
    </xf>
    <xf numFmtId="43" fontId="9" fillId="4" borderId="13" xfId="1" applyFont="1" applyFill="1" applyBorder="1" applyAlignment="1">
      <alignment horizontal="center" wrapText="1"/>
    </xf>
    <xf numFmtId="43" fontId="9" fillId="4" borderId="54" xfId="1" applyFont="1" applyFill="1" applyBorder="1" applyAlignment="1">
      <alignment horizontal="center" wrapText="1"/>
    </xf>
    <xf numFmtId="43" fontId="9" fillId="4" borderId="12" xfId="1" applyFont="1" applyFill="1" applyBorder="1" applyAlignment="1">
      <alignment horizontal="center"/>
    </xf>
    <xf numFmtId="43" fontId="9" fillId="4" borderId="13" xfId="1" applyFont="1" applyFill="1" applyBorder="1" applyAlignment="1">
      <alignment horizontal="center"/>
    </xf>
    <xf numFmtId="43" fontId="9" fillId="4" borderId="54" xfId="1" applyFont="1" applyFill="1" applyBorder="1" applyAlignment="1">
      <alignment horizontal="center"/>
    </xf>
    <xf numFmtId="43" fontId="16" fillId="0" borderId="0" xfId="1" applyFont="1" applyFill="1" applyAlignment="1">
      <alignment horizontal="center"/>
    </xf>
    <xf numFmtId="0" fontId="16" fillId="2" borderId="0" xfId="1" applyNumberFormat="1" applyFont="1" applyFill="1" applyAlignment="1">
      <alignment horizontal="center"/>
    </xf>
    <xf numFmtId="43" fontId="16" fillId="0" borderId="0" xfId="1" applyFont="1" applyFill="1" applyAlignment="1">
      <alignment horizontal="center" wrapText="1"/>
    </xf>
    <xf numFmtId="43" fontId="2" fillId="0" borderId="0" xfId="1" applyFont="1" applyFill="1" applyAlignment="1">
      <alignment horizontal="center"/>
    </xf>
    <xf numFmtId="43" fontId="6" fillId="0" borderId="62" xfId="1" applyFont="1" applyFill="1" applyBorder="1" applyAlignment="1">
      <alignment horizontal="center"/>
    </xf>
    <xf numFmtId="43" fontId="6" fillId="0" borderId="63" xfId="1" applyFont="1" applyFill="1" applyBorder="1" applyAlignment="1">
      <alignment horizontal="center"/>
    </xf>
    <xf numFmtId="43" fontId="6" fillId="0" borderId="36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4"/>
  <sheetViews>
    <sheetView tabSelected="1" zoomScaleNormal="100" zoomScaleSheetLayoutView="39" workbookViewId="0">
      <selection activeCell="G16" sqref="G1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29" customWidth="1"/>
    <col min="8" max="8" width="16.140625" customWidth="1"/>
    <col min="9" max="9" width="16.425781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208" t="s">
        <v>33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</row>
    <row r="2" spans="1:24" ht="18" x14ac:dyDescent="0.25">
      <c r="A2" s="208" t="s">
        <v>37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</row>
    <row r="3" spans="1:24" ht="18" x14ac:dyDescent="0.25">
      <c r="A3" s="209" t="s">
        <v>38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</row>
    <row r="4" spans="1:24" ht="18" x14ac:dyDescent="0.25">
      <c r="A4" s="210" t="s">
        <v>52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</row>
    <row r="5" spans="1:24" ht="16.5" thickBot="1" x14ac:dyDescent="0.3">
      <c r="A5" s="211" t="s">
        <v>53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</row>
    <row r="6" spans="1:24" ht="15.75" thickBot="1" x14ac:dyDescent="0.3">
      <c r="A6" s="45" t="s">
        <v>74</v>
      </c>
      <c r="B6" s="2"/>
      <c r="C6" s="2"/>
      <c r="D6" s="2"/>
      <c r="E6" s="3"/>
      <c r="F6" s="3"/>
      <c r="G6" s="4"/>
      <c r="H6" s="4"/>
      <c r="I6" s="4"/>
      <c r="J6" s="1"/>
      <c r="K6" s="212" t="s">
        <v>56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4"/>
      <c r="X6" s="1"/>
    </row>
    <row r="7" spans="1:24" ht="44.25" customHeight="1" thickBot="1" x14ac:dyDescent="0.35">
      <c r="A7" s="5" t="s">
        <v>36</v>
      </c>
      <c r="B7" s="6" t="s">
        <v>0</v>
      </c>
      <c r="C7" s="7" t="s">
        <v>1</v>
      </c>
      <c r="D7" s="7" t="s">
        <v>2</v>
      </c>
      <c r="E7" s="177" t="s">
        <v>3</v>
      </c>
      <c r="F7" s="178" t="s">
        <v>4</v>
      </c>
      <c r="G7" s="61" t="s">
        <v>54</v>
      </c>
      <c r="H7" s="53" t="s">
        <v>5</v>
      </c>
      <c r="I7" s="69" t="s">
        <v>6</v>
      </c>
      <c r="J7" s="81" t="s">
        <v>7</v>
      </c>
      <c r="K7" s="76" t="s">
        <v>8</v>
      </c>
      <c r="L7" s="8" t="s">
        <v>9</v>
      </c>
      <c r="M7" s="8" t="s">
        <v>10</v>
      </c>
      <c r="N7" s="8" t="s">
        <v>11</v>
      </c>
      <c r="O7" s="8" t="s">
        <v>12</v>
      </c>
      <c r="P7" s="8" t="s">
        <v>13</v>
      </c>
      <c r="Q7" s="8" t="s">
        <v>14</v>
      </c>
      <c r="R7" s="8" t="s">
        <v>15</v>
      </c>
      <c r="S7" s="8" t="s">
        <v>16</v>
      </c>
      <c r="T7" s="8" t="s">
        <v>17</v>
      </c>
      <c r="U7" s="8" t="s">
        <v>18</v>
      </c>
      <c r="V7" s="82" t="s">
        <v>19</v>
      </c>
      <c r="W7" s="90" t="s">
        <v>20</v>
      </c>
      <c r="X7" s="144" t="s">
        <v>21</v>
      </c>
    </row>
    <row r="8" spans="1:24" ht="63.75" customHeight="1" thickTop="1" thickBot="1" x14ac:dyDescent="0.35">
      <c r="A8" s="29" t="s">
        <v>45</v>
      </c>
      <c r="B8" s="205" t="s">
        <v>22</v>
      </c>
      <c r="C8" s="206"/>
      <c r="D8" s="206"/>
      <c r="E8" s="206"/>
      <c r="F8" s="207"/>
      <c r="G8" s="123">
        <f t="shared" ref="G8:X8" si="0">SUM(G9+G12+G15+G18+G21+G24+G28+G34+G39+G42+G48+G45)</f>
        <v>22961919</v>
      </c>
      <c r="H8" s="123">
        <f t="shared" si="0"/>
        <v>1881802</v>
      </c>
      <c r="I8" s="123">
        <f t="shared" si="0"/>
        <v>4581802</v>
      </c>
      <c r="J8" s="64">
        <f t="shared" si="0"/>
        <v>25661919</v>
      </c>
      <c r="K8" s="56">
        <f t="shared" si="0"/>
        <v>0</v>
      </c>
      <c r="L8" s="30">
        <f t="shared" si="0"/>
        <v>4619930.26</v>
      </c>
      <c r="M8" s="30">
        <f t="shared" si="0"/>
        <v>4923146.16</v>
      </c>
      <c r="N8" s="30">
        <f t="shared" si="0"/>
        <v>8836855.9800000004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31">
        <f t="shared" si="0"/>
        <v>0</v>
      </c>
      <c r="W8" s="64">
        <f t="shared" si="0"/>
        <v>18379932.399999999</v>
      </c>
      <c r="X8" s="85">
        <f t="shared" si="0"/>
        <v>7281986.5999999996</v>
      </c>
    </row>
    <row r="9" spans="1:24" ht="27" thickTop="1" thickBot="1" x14ac:dyDescent="0.3">
      <c r="A9" s="44" t="s">
        <v>32</v>
      </c>
      <c r="B9" s="36"/>
      <c r="C9" s="37"/>
      <c r="D9" s="37"/>
      <c r="E9" s="38"/>
      <c r="F9" s="48"/>
      <c r="G9" s="124">
        <f>SUM(G10)</f>
        <v>3350000</v>
      </c>
      <c r="H9" s="57">
        <f t="shared" ref="H9:X9" si="1">SUM(H10)</f>
        <v>0</v>
      </c>
      <c r="I9" s="72">
        <f t="shared" si="1"/>
        <v>0</v>
      </c>
      <c r="J9" s="65">
        <f t="shared" si="1"/>
        <v>3350000</v>
      </c>
      <c r="K9" s="57">
        <f t="shared" si="1"/>
        <v>0</v>
      </c>
      <c r="L9" s="39">
        <f t="shared" si="1"/>
        <v>398020</v>
      </c>
      <c r="M9" s="39">
        <f t="shared" si="1"/>
        <v>196510</v>
      </c>
      <c r="N9" s="39">
        <f t="shared" si="1"/>
        <v>196510</v>
      </c>
      <c r="O9" s="39">
        <f t="shared" si="1"/>
        <v>0</v>
      </c>
      <c r="P9" s="39">
        <f t="shared" si="1"/>
        <v>0</v>
      </c>
      <c r="Q9" s="39">
        <f t="shared" si="1"/>
        <v>0</v>
      </c>
      <c r="R9" s="39">
        <f t="shared" si="1"/>
        <v>0</v>
      </c>
      <c r="S9" s="39">
        <f t="shared" si="1"/>
        <v>0</v>
      </c>
      <c r="T9" s="39">
        <f t="shared" si="1"/>
        <v>0</v>
      </c>
      <c r="U9" s="39">
        <f t="shared" si="1"/>
        <v>0</v>
      </c>
      <c r="V9" s="72">
        <f t="shared" si="1"/>
        <v>0</v>
      </c>
      <c r="W9" s="65">
        <f t="shared" si="1"/>
        <v>791040</v>
      </c>
      <c r="X9" s="86">
        <f t="shared" si="1"/>
        <v>2558960</v>
      </c>
    </row>
    <row r="10" spans="1:24" ht="34.5" x14ac:dyDescent="0.25">
      <c r="A10" s="93" t="s">
        <v>27</v>
      </c>
      <c r="B10" s="94">
        <v>11</v>
      </c>
      <c r="C10" s="95">
        <v>435</v>
      </c>
      <c r="D10" s="95" t="s">
        <v>23</v>
      </c>
      <c r="E10" s="96"/>
      <c r="F10" s="97"/>
      <c r="G10" s="132">
        <v>3350000</v>
      </c>
      <c r="H10" s="99"/>
      <c r="I10" s="100"/>
      <c r="J10" s="98">
        <f>(G10+I10)-H10</f>
        <v>3350000</v>
      </c>
      <c r="K10" s="99"/>
      <c r="L10" s="101">
        <v>398020</v>
      </c>
      <c r="M10" s="102">
        <v>196510</v>
      </c>
      <c r="N10" s="102">
        <v>196510</v>
      </c>
      <c r="O10" s="102"/>
      <c r="P10" s="102"/>
      <c r="Q10" s="102"/>
      <c r="R10" s="102"/>
      <c r="S10" s="102"/>
      <c r="T10" s="102"/>
      <c r="U10" s="102"/>
      <c r="V10" s="103"/>
      <c r="W10" s="104">
        <f>SUM(K10:V10)</f>
        <v>791040</v>
      </c>
      <c r="X10" s="106">
        <f>J10-W10</f>
        <v>2558960</v>
      </c>
    </row>
    <row r="11" spans="1:24" ht="15.75" thickBot="1" x14ac:dyDescent="0.3">
      <c r="A11" s="11"/>
      <c r="B11" s="19"/>
      <c r="C11" s="20"/>
      <c r="D11" s="20"/>
      <c r="E11" s="21"/>
      <c r="F11" s="46"/>
      <c r="G11" s="121"/>
      <c r="H11" s="54"/>
      <c r="I11" s="70"/>
      <c r="J11" s="62"/>
      <c r="K11" s="77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91"/>
      <c r="X11" s="83"/>
    </row>
    <row r="12" spans="1:24" ht="26.25" thickBot="1" x14ac:dyDescent="0.3">
      <c r="A12" s="43" t="s">
        <v>28</v>
      </c>
      <c r="B12" s="32"/>
      <c r="C12" s="33"/>
      <c r="D12" s="33"/>
      <c r="E12" s="34"/>
      <c r="F12" s="47"/>
      <c r="G12" s="122">
        <f t="shared" ref="G12:X12" si="2">SUM(G13:G13)</f>
        <v>500000</v>
      </c>
      <c r="H12" s="55">
        <f t="shared" si="2"/>
        <v>0</v>
      </c>
      <c r="I12" s="71">
        <f t="shared" si="2"/>
        <v>0</v>
      </c>
      <c r="J12" s="63">
        <f t="shared" si="2"/>
        <v>500000</v>
      </c>
      <c r="K12" s="55">
        <f t="shared" si="2"/>
        <v>0</v>
      </c>
      <c r="L12" s="35">
        <f t="shared" si="2"/>
        <v>0</v>
      </c>
      <c r="M12" s="35">
        <f t="shared" si="2"/>
        <v>0</v>
      </c>
      <c r="N12" s="35">
        <f t="shared" si="2"/>
        <v>0</v>
      </c>
      <c r="O12" s="35">
        <f t="shared" si="2"/>
        <v>0</v>
      </c>
      <c r="P12" s="35">
        <f t="shared" si="2"/>
        <v>0</v>
      </c>
      <c r="Q12" s="35">
        <f t="shared" si="2"/>
        <v>0</v>
      </c>
      <c r="R12" s="35">
        <f t="shared" si="2"/>
        <v>0</v>
      </c>
      <c r="S12" s="35">
        <f t="shared" si="2"/>
        <v>0</v>
      </c>
      <c r="T12" s="35">
        <f t="shared" si="2"/>
        <v>0</v>
      </c>
      <c r="U12" s="35">
        <f t="shared" si="2"/>
        <v>0</v>
      </c>
      <c r="V12" s="71">
        <f t="shared" si="2"/>
        <v>0</v>
      </c>
      <c r="W12" s="63">
        <f t="shared" si="2"/>
        <v>0</v>
      </c>
      <c r="X12" s="84">
        <f t="shared" si="2"/>
        <v>500000</v>
      </c>
    </row>
    <row r="13" spans="1:24" ht="23.25" x14ac:dyDescent="0.25">
      <c r="A13" s="93" t="s">
        <v>29</v>
      </c>
      <c r="B13" s="94">
        <v>11</v>
      </c>
      <c r="C13" s="95">
        <v>435</v>
      </c>
      <c r="D13" s="95" t="s">
        <v>23</v>
      </c>
      <c r="E13" s="96"/>
      <c r="F13" s="97"/>
      <c r="G13" s="132">
        <v>500000</v>
      </c>
      <c r="H13" s="99"/>
      <c r="I13" s="100"/>
      <c r="J13" s="98">
        <f>(G13+I13)-H13</f>
        <v>500000</v>
      </c>
      <c r="K13" s="99"/>
      <c r="L13" s="101"/>
      <c r="M13" s="102"/>
      <c r="N13" s="102"/>
      <c r="O13" s="102"/>
      <c r="P13" s="102"/>
      <c r="Q13" s="102"/>
      <c r="R13" s="102"/>
      <c r="S13" s="102"/>
      <c r="T13" s="102"/>
      <c r="U13" s="102"/>
      <c r="V13" s="103"/>
      <c r="W13" s="104">
        <f>SUM(K13:V13)</f>
        <v>0</v>
      </c>
      <c r="X13" s="106">
        <f>J13-W13</f>
        <v>500000</v>
      </c>
    </row>
    <row r="14" spans="1:24" ht="15.75" thickBot="1" x14ac:dyDescent="0.3">
      <c r="A14" s="22"/>
      <c r="B14" s="19"/>
      <c r="C14" s="20"/>
      <c r="D14" s="20"/>
      <c r="E14" s="21"/>
      <c r="F14" s="46"/>
      <c r="G14" s="121"/>
      <c r="H14" s="54"/>
      <c r="I14" s="70"/>
      <c r="J14" s="62"/>
      <c r="K14" s="77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W14" s="91"/>
      <c r="X14" s="83"/>
    </row>
    <row r="15" spans="1:24" ht="26.25" thickBot="1" x14ac:dyDescent="0.3">
      <c r="A15" s="43" t="s">
        <v>30</v>
      </c>
      <c r="B15" s="32"/>
      <c r="C15" s="33"/>
      <c r="D15" s="33"/>
      <c r="E15" s="34"/>
      <c r="F15" s="47"/>
      <c r="G15" s="122">
        <f>SUM(G16)</f>
        <v>584700</v>
      </c>
      <c r="H15" s="55">
        <f t="shared" ref="H15:X15" si="3">SUM(H16)</f>
        <v>0</v>
      </c>
      <c r="I15" s="71">
        <f t="shared" si="3"/>
        <v>0</v>
      </c>
      <c r="J15" s="63">
        <f t="shared" si="3"/>
        <v>584700</v>
      </c>
      <c r="K15" s="55">
        <f t="shared" si="3"/>
        <v>0</v>
      </c>
      <c r="L15" s="35">
        <f t="shared" si="3"/>
        <v>0</v>
      </c>
      <c r="M15" s="35">
        <f t="shared" si="3"/>
        <v>0</v>
      </c>
      <c r="N15" s="35">
        <f t="shared" si="3"/>
        <v>0</v>
      </c>
      <c r="O15" s="35">
        <f t="shared" si="3"/>
        <v>0</v>
      </c>
      <c r="P15" s="35">
        <f t="shared" si="3"/>
        <v>0</v>
      </c>
      <c r="Q15" s="35">
        <f t="shared" si="3"/>
        <v>0</v>
      </c>
      <c r="R15" s="35">
        <f t="shared" si="3"/>
        <v>0</v>
      </c>
      <c r="S15" s="35">
        <f t="shared" si="3"/>
        <v>0</v>
      </c>
      <c r="T15" s="35">
        <f t="shared" si="3"/>
        <v>0</v>
      </c>
      <c r="U15" s="35">
        <f t="shared" si="3"/>
        <v>0</v>
      </c>
      <c r="V15" s="71">
        <f t="shared" si="3"/>
        <v>0</v>
      </c>
      <c r="W15" s="63">
        <f t="shared" si="3"/>
        <v>0</v>
      </c>
      <c r="X15" s="84">
        <f t="shared" si="3"/>
        <v>584700</v>
      </c>
    </row>
    <row r="16" spans="1:24" ht="23.25" x14ac:dyDescent="0.25">
      <c r="A16" s="93" t="s">
        <v>31</v>
      </c>
      <c r="B16" s="94">
        <v>11</v>
      </c>
      <c r="C16" s="95">
        <v>472</v>
      </c>
      <c r="D16" s="95" t="s">
        <v>23</v>
      </c>
      <c r="E16" s="96"/>
      <c r="F16" s="97"/>
      <c r="G16" s="132">
        <v>584700</v>
      </c>
      <c r="H16" s="99"/>
      <c r="I16" s="100"/>
      <c r="J16" s="98">
        <f>(G16+I16)-H16</f>
        <v>584700</v>
      </c>
      <c r="K16" s="131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3"/>
      <c r="W16" s="104">
        <f>SUM(K16:V16)</f>
        <v>0</v>
      </c>
      <c r="X16" s="106">
        <f>J16-W16</f>
        <v>584700</v>
      </c>
    </row>
    <row r="17" spans="1:24" ht="15.75" thickBot="1" x14ac:dyDescent="0.3">
      <c r="A17" s="11"/>
      <c r="B17" s="19"/>
      <c r="C17" s="20"/>
      <c r="D17" s="20"/>
      <c r="E17" s="21"/>
      <c r="F17" s="46"/>
      <c r="G17" s="121"/>
      <c r="H17" s="54"/>
      <c r="I17" s="70"/>
      <c r="J17" s="62"/>
      <c r="K17" s="77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91"/>
      <c r="X17" s="83"/>
    </row>
    <row r="18" spans="1:24" ht="26.25" thickBot="1" x14ac:dyDescent="0.3">
      <c r="A18" s="43" t="s">
        <v>25</v>
      </c>
      <c r="B18" s="32"/>
      <c r="C18" s="33"/>
      <c r="D18" s="33"/>
      <c r="E18" s="34"/>
      <c r="F18" s="47"/>
      <c r="G18" s="122">
        <f>SUM(G19)</f>
        <v>2000000</v>
      </c>
      <c r="H18" s="55">
        <f t="shared" ref="H18:X18" si="4">SUM(H19)</f>
        <v>0</v>
      </c>
      <c r="I18" s="71">
        <f t="shared" si="4"/>
        <v>0</v>
      </c>
      <c r="J18" s="63">
        <f t="shared" si="4"/>
        <v>2000000</v>
      </c>
      <c r="K18" s="55">
        <f t="shared" si="4"/>
        <v>0</v>
      </c>
      <c r="L18" s="35">
        <f t="shared" si="4"/>
        <v>400000</v>
      </c>
      <c r="M18" s="35">
        <f t="shared" si="4"/>
        <v>200000</v>
      </c>
      <c r="N18" s="35">
        <f>SUM(N19)+600000</f>
        <v>800000</v>
      </c>
      <c r="O18" s="35">
        <f t="shared" si="4"/>
        <v>0</v>
      </c>
      <c r="P18" s="35">
        <f t="shared" si="4"/>
        <v>0</v>
      </c>
      <c r="Q18" s="35">
        <f t="shared" si="4"/>
        <v>0</v>
      </c>
      <c r="R18" s="35">
        <f t="shared" si="4"/>
        <v>0</v>
      </c>
      <c r="S18" s="35">
        <f t="shared" si="4"/>
        <v>0</v>
      </c>
      <c r="T18" s="35">
        <f t="shared" si="4"/>
        <v>0</v>
      </c>
      <c r="U18" s="35">
        <f t="shared" si="4"/>
        <v>0</v>
      </c>
      <c r="V18" s="71">
        <f t="shared" si="4"/>
        <v>0</v>
      </c>
      <c r="W18" s="63">
        <f t="shared" si="4"/>
        <v>1400000</v>
      </c>
      <c r="X18" s="84">
        <f t="shared" si="4"/>
        <v>600000</v>
      </c>
    </row>
    <row r="19" spans="1:24" ht="34.5" x14ac:dyDescent="0.25">
      <c r="A19" s="93" t="s">
        <v>26</v>
      </c>
      <c r="B19" s="94">
        <v>11</v>
      </c>
      <c r="C19" s="95">
        <v>472</v>
      </c>
      <c r="D19" s="95" t="s">
        <v>23</v>
      </c>
      <c r="E19" s="96"/>
      <c r="F19" s="97"/>
      <c r="G19" s="132">
        <v>2000000</v>
      </c>
      <c r="H19" s="99"/>
      <c r="I19" s="100"/>
      <c r="J19" s="98">
        <f>(G19+I19)-H19</f>
        <v>2000000</v>
      </c>
      <c r="K19" s="99"/>
      <c r="L19" s="101">
        <v>400000</v>
      </c>
      <c r="M19" s="102">
        <v>200000</v>
      </c>
      <c r="N19" s="102">
        <v>200000</v>
      </c>
      <c r="O19" s="102"/>
      <c r="P19" s="102"/>
      <c r="Q19" s="102"/>
      <c r="R19" s="102"/>
      <c r="S19" s="102"/>
      <c r="T19" s="143"/>
      <c r="U19" s="143"/>
      <c r="V19" s="103"/>
      <c r="W19" s="104">
        <f>SUM(K19:V19)+600000</f>
        <v>1400000</v>
      </c>
      <c r="X19" s="106">
        <f>J19-W19</f>
        <v>600000</v>
      </c>
    </row>
    <row r="20" spans="1:24" ht="25.5" thickBot="1" x14ac:dyDescent="0.3">
      <c r="A20" s="26"/>
      <c r="B20" s="23"/>
      <c r="C20" s="24"/>
      <c r="D20" s="24"/>
      <c r="E20" s="25"/>
      <c r="F20" s="49"/>
      <c r="G20" s="125"/>
      <c r="H20" s="58"/>
      <c r="I20" s="73"/>
      <c r="J20" s="66"/>
      <c r="K20" s="79"/>
      <c r="L20" s="16"/>
      <c r="M20" s="16"/>
      <c r="N20" s="196" t="s">
        <v>73</v>
      </c>
      <c r="O20" s="16"/>
      <c r="P20" s="16"/>
      <c r="Q20" s="16"/>
      <c r="R20" s="16"/>
      <c r="S20" s="16"/>
      <c r="T20" s="18"/>
      <c r="U20" s="18"/>
      <c r="V20" s="27"/>
      <c r="W20" s="92"/>
      <c r="X20" s="87"/>
    </row>
    <row r="21" spans="1:24" ht="39" thickBot="1" x14ac:dyDescent="0.3">
      <c r="A21" s="43" t="s">
        <v>47</v>
      </c>
      <c r="B21" s="32"/>
      <c r="C21" s="33"/>
      <c r="D21" s="33"/>
      <c r="E21" s="34"/>
      <c r="F21" s="47"/>
      <c r="G21" s="122">
        <f>SUM(G22)</f>
        <v>4293007</v>
      </c>
      <c r="H21" s="55">
        <f t="shared" ref="H21:X21" si="5">SUM(H22)</f>
        <v>1881802</v>
      </c>
      <c r="I21" s="71">
        <f t="shared" si="5"/>
        <v>0</v>
      </c>
      <c r="J21" s="63">
        <f t="shared" si="5"/>
        <v>2411205</v>
      </c>
      <c r="K21" s="55">
        <f t="shared" si="5"/>
        <v>0</v>
      </c>
      <c r="L21" s="35">
        <f t="shared" si="5"/>
        <v>400000</v>
      </c>
      <c r="M21" s="35">
        <f t="shared" si="5"/>
        <v>200000</v>
      </c>
      <c r="N21" s="35">
        <f>SUM(N22)+600000</f>
        <v>800000</v>
      </c>
      <c r="O21" s="35">
        <f t="shared" si="5"/>
        <v>0</v>
      </c>
      <c r="P21" s="35">
        <f t="shared" si="5"/>
        <v>0</v>
      </c>
      <c r="Q21" s="35">
        <f t="shared" si="5"/>
        <v>0</v>
      </c>
      <c r="R21" s="35">
        <f t="shared" si="5"/>
        <v>0</v>
      </c>
      <c r="S21" s="35">
        <f t="shared" si="5"/>
        <v>0</v>
      </c>
      <c r="T21" s="35">
        <f t="shared" si="5"/>
        <v>0</v>
      </c>
      <c r="U21" s="35">
        <f t="shared" si="5"/>
        <v>0</v>
      </c>
      <c r="V21" s="71">
        <f t="shared" si="5"/>
        <v>0</v>
      </c>
      <c r="W21" s="63">
        <f t="shared" si="5"/>
        <v>1400000</v>
      </c>
      <c r="X21" s="84">
        <f t="shared" si="5"/>
        <v>1011205</v>
      </c>
    </row>
    <row r="22" spans="1:24" x14ac:dyDescent="0.25">
      <c r="A22" s="93" t="s">
        <v>34</v>
      </c>
      <c r="B22" s="94">
        <v>11</v>
      </c>
      <c r="C22" s="95">
        <v>473</v>
      </c>
      <c r="D22" s="95" t="s">
        <v>23</v>
      </c>
      <c r="E22" s="96"/>
      <c r="F22" s="97"/>
      <c r="G22" s="132">
        <v>4293007</v>
      </c>
      <c r="H22" s="99">
        <v>1881802</v>
      </c>
      <c r="I22" s="100"/>
      <c r="J22" s="98">
        <f>(G22+I22)-H22</f>
        <v>2411205</v>
      </c>
      <c r="K22" s="99"/>
      <c r="L22" s="101">
        <v>400000</v>
      </c>
      <c r="M22" s="102">
        <v>200000</v>
      </c>
      <c r="N22" s="102">
        <v>200000</v>
      </c>
      <c r="O22" s="102"/>
      <c r="P22" s="102"/>
      <c r="Q22" s="102"/>
      <c r="R22" s="102"/>
      <c r="S22" s="102"/>
      <c r="T22" s="143"/>
      <c r="U22" s="143"/>
      <c r="V22" s="103"/>
      <c r="W22" s="104">
        <f>SUM(K22:V22)+600000</f>
        <v>1400000</v>
      </c>
      <c r="X22" s="106">
        <f>J22-W22</f>
        <v>1011205</v>
      </c>
    </row>
    <row r="23" spans="1:24" ht="25.5" thickBot="1" x14ac:dyDescent="0.3">
      <c r="A23" s="148"/>
      <c r="B23" s="149"/>
      <c r="C23" s="150"/>
      <c r="D23" s="150"/>
      <c r="E23" s="151"/>
      <c r="F23" s="152"/>
      <c r="G23" s="153"/>
      <c r="H23" s="154"/>
      <c r="I23" s="155"/>
      <c r="J23" s="156"/>
      <c r="K23" s="157"/>
      <c r="L23" s="158"/>
      <c r="M23" s="158"/>
      <c r="N23" s="195" t="s">
        <v>73</v>
      </c>
      <c r="O23" s="158"/>
      <c r="P23" s="158"/>
      <c r="Q23" s="158"/>
      <c r="R23" s="158"/>
      <c r="S23" s="158"/>
      <c r="T23" s="159"/>
      <c r="U23" s="160"/>
      <c r="V23" s="161"/>
      <c r="W23" s="162"/>
      <c r="X23" s="163"/>
    </row>
    <row r="24" spans="1:24" ht="39.75" thickTop="1" thickBot="1" x14ac:dyDescent="0.3">
      <c r="A24" s="44" t="s">
        <v>48</v>
      </c>
      <c r="B24" s="145"/>
      <c r="C24" s="145"/>
      <c r="D24" s="145"/>
      <c r="E24" s="146"/>
      <c r="F24" s="147"/>
      <c r="G24" s="124">
        <f>SUM(G25)</f>
        <v>1858652</v>
      </c>
      <c r="H24" s="191">
        <f t="shared" ref="H24:X24" si="6">SUM(H25)</f>
        <v>0</v>
      </c>
      <c r="I24" s="190">
        <f t="shared" si="6"/>
        <v>0</v>
      </c>
      <c r="J24" s="124">
        <f t="shared" si="6"/>
        <v>1858652</v>
      </c>
      <c r="K24" s="124">
        <f t="shared" si="6"/>
        <v>0</v>
      </c>
      <c r="L24" s="124">
        <f t="shared" si="6"/>
        <v>0</v>
      </c>
      <c r="M24" s="124">
        <f t="shared" si="6"/>
        <v>0</v>
      </c>
      <c r="N24" s="124">
        <f t="shared" si="6"/>
        <v>0</v>
      </c>
      <c r="O24" s="124">
        <f t="shared" si="6"/>
        <v>0</v>
      </c>
      <c r="P24" s="124">
        <f t="shared" si="6"/>
        <v>0</v>
      </c>
      <c r="Q24" s="124">
        <f t="shared" si="6"/>
        <v>0</v>
      </c>
      <c r="R24" s="124">
        <f t="shared" si="6"/>
        <v>0</v>
      </c>
      <c r="S24" s="124">
        <f t="shared" si="6"/>
        <v>0</v>
      </c>
      <c r="T24" s="124">
        <f t="shared" si="6"/>
        <v>0</v>
      </c>
      <c r="U24" s="124">
        <f t="shared" si="6"/>
        <v>0</v>
      </c>
      <c r="V24" s="124">
        <f t="shared" si="6"/>
        <v>0</v>
      </c>
      <c r="W24" s="124">
        <f t="shared" si="6"/>
        <v>0</v>
      </c>
      <c r="X24" s="124">
        <f t="shared" si="6"/>
        <v>1858652</v>
      </c>
    </row>
    <row r="25" spans="1:24" ht="23.25" x14ac:dyDescent="0.25">
      <c r="A25" s="93" t="s">
        <v>24</v>
      </c>
      <c r="B25" s="94">
        <v>21</v>
      </c>
      <c r="C25" s="95">
        <v>431</v>
      </c>
      <c r="D25" s="95" t="s">
        <v>23</v>
      </c>
      <c r="E25" s="96"/>
      <c r="F25" s="97"/>
      <c r="G25" s="132">
        <v>1858652</v>
      </c>
      <c r="H25" s="99"/>
      <c r="I25" s="100"/>
      <c r="J25" s="98">
        <f>(G25+I25)-H25</f>
        <v>1858652</v>
      </c>
      <c r="K25" s="131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3"/>
      <c r="W25" s="104">
        <f>SUM(K25:V25)</f>
        <v>0</v>
      </c>
      <c r="X25" s="106">
        <f>J25-W25</f>
        <v>1858652</v>
      </c>
    </row>
    <row r="26" spans="1:24" ht="6" customHeight="1" x14ac:dyDescent="0.25">
      <c r="A26" s="200"/>
      <c r="B26" s="164"/>
      <c r="C26" s="165"/>
      <c r="D26" s="165"/>
      <c r="E26" s="166"/>
      <c r="F26" s="167"/>
      <c r="G26" s="168"/>
      <c r="H26" s="169"/>
      <c r="I26" s="170"/>
      <c r="J26" s="171"/>
      <c r="K26" s="176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3"/>
      <c r="W26" s="174"/>
      <c r="X26" s="175"/>
    </row>
    <row r="27" spans="1:24" ht="15.75" thickBot="1" x14ac:dyDescent="0.3">
      <c r="A27" s="201"/>
      <c r="B27" s="19"/>
      <c r="C27" s="20"/>
      <c r="D27" s="20"/>
      <c r="E27" s="21"/>
      <c r="F27" s="46"/>
      <c r="G27" s="126"/>
      <c r="H27" s="54"/>
      <c r="I27" s="70"/>
      <c r="J27" s="62"/>
      <c r="K27" s="80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  <c r="W27" s="91"/>
      <c r="X27" s="83"/>
    </row>
    <row r="28" spans="1:24" ht="30.75" customHeight="1" thickBot="1" x14ac:dyDescent="0.3">
      <c r="A28" s="43" t="s">
        <v>55</v>
      </c>
      <c r="B28" s="32"/>
      <c r="C28" s="32"/>
      <c r="D28" s="33"/>
      <c r="E28" s="34"/>
      <c r="F28" s="50"/>
      <c r="G28" s="122">
        <f>SUM(G29+G32)</f>
        <v>3589167.8</v>
      </c>
      <c r="H28" s="189">
        <f t="shared" ref="H28:X28" si="7">SUM(H29+H32)</f>
        <v>0</v>
      </c>
      <c r="I28" s="188">
        <f t="shared" si="7"/>
        <v>12360</v>
      </c>
      <c r="J28" s="122">
        <f t="shared" si="7"/>
        <v>3601527.8</v>
      </c>
      <c r="K28" s="122">
        <f t="shared" si="7"/>
        <v>0</v>
      </c>
      <c r="L28" s="122">
        <f>720000</f>
        <v>720000</v>
      </c>
      <c r="M28" s="122">
        <f>886806.63+1088579.53</f>
        <v>1975386.1600000001</v>
      </c>
      <c r="N28" s="122">
        <f>360000+533778.86+12359.97</f>
        <v>906138.83</v>
      </c>
      <c r="O28" s="122">
        <f t="shared" si="7"/>
        <v>0</v>
      </c>
      <c r="P28" s="122">
        <f t="shared" si="7"/>
        <v>0</v>
      </c>
      <c r="Q28" s="122">
        <f t="shared" si="7"/>
        <v>0</v>
      </c>
      <c r="R28" s="122">
        <f t="shared" si="7"/>
        <v>0</v>
      </c>
      <c r="S28" s="122">
        <f t="shared" si="7"/>
        <v>0</v>
      </c>
      <c r="T28" s="122">
        <f t="shared" si="7"/>
        <v>0</v>
      </c>
      <c r="U28" s="122">
        <f t="shared" si="7"/>
        <v>0</v>
      </c>
      <c r="V28" s="122">
        <f t="shared" si="7"/>
        <v>0</v>
      </c>
      <c r="W28" s="122">
        <f t="shared" si="7"/>
        <v>3601524.99</v>
      </c>
      <c r="X28" s="122">
        <f t="shared" si="7"/>
        <v>2.8099999997957639</v>
      </c>
    </row>
    <row r="29" spans="1:24" ht="68.25" x14ac:dyDescent="0.25">
      <c r="A29" s="93" t="s">
        <v>35</v>
      </c>
      <c r="B29" s="94">
        <v>21</v>
      </c>
      <c r="C29" s="95">
        <v>472</v>
      </c>
      <c r="D29" s="95" t="s">
        <v>23</v>
      </c>
      <c r="E29" s="96"/>
      <c r="F29" s="97"/>
      <c r="G29" s="132">
        <f>3322000+267167.8</f>
        <v>3589167.8</v>
      </c>
      <c r="H29" s="111"/>
      <c r="I29" s="133"/>
      <c r="J29" s="98">
        <f>(G29+I29)-H29</f>
        <v>3589167.8</v>
      </c>
      <c r="K29" s="111"/>
      <c r="L29" s="179" t="s">
        <v>60</v>
      </c>
      <c r="M29" s="187" t="s">
        <v>63</v>
      </c>
      <c r="N29" s="198" t="s">
        <v>69</v>
      </c>
      <c r="O29" s="113"/>
      <c r="P29" s="113"/>
      <c r="Q29" s="113"/>
      <c r="R29" s="113"/>
      <c r="S29" s="113"/>
      <c r="T29" s="113"/>
      <c r="U29" s="113"/>
      <c r="V29" s="134"/>
      <c r="W29" s="104">
        <f>720000+886806.63+1088579.53+360000+533778.86</f>
        <v>3589165.02</v>
      </c>
      <c r="X29" s="106">
        <f>J29-W29</f>
        <v>2.779999999795109</v>
      </c>
    </row>
    <row r="30" spans="1:24" ht="34.5" customHeight="1" x14ac:dyDescent="0.25">
      <c r="A30" s="22"/>
      <c r="B30" s="19"/>
      <c r="C30" s="20"/>
      <c r="D30" s="20"/>
      <c r="E30" s="21"/>
      <c r="F30" s="46"/>
      <c r="G30" s="126"/>
      <c r="H30" s="78"/>
      <c r="I30" s="183"/>
      <c r="J30" s="62"/>
      <c r="K30" s="78"/>
      <c r="L30" s="184"/>
      <c r="M30" s="186" t="s">
        <v>64</v>
      </c>
      <c r="N30" s="197" t="s">
        <v>71</v>
      </c>
      <c r="O30" s="17"/>
      <c r="P30" s="17"/>
      <c r="Q30" s="17"/>
      <c r="R30" s="17"/>
      <c r="S30" s="17"/>
      <c r="T30" s="17"/>
      <c r="U30" s="17"/>
      <c r="V30" s="185"/>
      <c r="W30" s="91"/>
      <c r="X30" s="83"/>
    </row>
    <row r="31" spans="1:24" ht="6.75" customHeight="1" x14ac:dyDescent="0.25">
      <c r="A31" s="200"/>
      <c r="B31" s="164"/>
      <c r="C31" s="165"/>
      <c r="D31" s="165"/>
      <c r="E31" s="166"/>
      <c r="F31" s="167"/>
      <c r="G31" s="168"/>
      <c r="H31" s="169"/>
      <c r="I31" s="170"/>
      <c r="J31" s="171"/>
      <c r="K31" s="176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3"/>
      <c r="W31" s="174"/>
      <c r="X31" s="175"/>
    </row>
    <row r="32" spans="1:24" ht="24" customHeight="1" x14ac:dyDescent="0.25">
      <c r="A32" s="200"/>
      <c r="B32" s="135">
        <v>11</v>
      </c>
      <c r="C32" s="136">
        <v>472</v>
      </c>
      <c r="D32" s="136" t="s">
        <v>23</v>
      </c>
      <c r="E32" s="137"/>
      <c r="F32" s="138"/>
      <c r="G32" s="139"/>
      <c r="H32" s="114"/>
      <c r="I32" s="115">
        <v>12360</v>
      </c>
      <c r="J32" s="116">
        <f>(G32+I32)-H32</f>
        <v>12360</v>
      </c>
      <c r="K32" s="140"/>
      <c r="L32" s="117"/>
      <c r="M32" s="117"/>
      <c r="N32" s="181" t="s">
        <v>70</v>
      </c>
      <c r="O32" s="117"/>
      <c r="P32" s="117"/>
      <c r="Q32" s="117"/>
      <c r="R32" s="117"/>
      <c r="S32" s="117"/>
      <c r="T32" s="117"/>
      <c r="U32" s="117"/>
      <c r="V32" s="118"/>
      <c r="W32" s="119">
        <v>12359.97</v>
      </c>
      <c r="X32" s="142">
        <f>J32-W32</f>
        <v>3.0000000000654836E-2</v>
      </c>
    </row>
    <row r="33" spans="1:24" ht="27" customHeight="1" thickBot="1" x14ac:dyDescent="0.3">
      <c r="A33" s="201"/>
      <c r="B33" s="19"/>
      <c r="C33" s="20"/>
      <c r="D33" s="20"/>
      <c r="E33" s="21"/>
      <c r="F33" s="46"/>
      <c r="G33" s="126"/>
      <c r="H33" s="54"/>
      <c r="I33" s="70"/>
      <c r="J33" s="62"/>
      <c r="K33" s="80"/>
      <c r="L33" s="9"/>
      <c r="M33" s="9"/>
      <c r="N33" s="9"/>
      <c r="O33" s="9"/>
      <c r="P33" s="9"/>
      <c r="Q33" s="9"/>
      <c r="R33" s="9"/>
      <c r="S33" s="9"/>
      <c r="T33" s="9"/>
      <c r="U33" s="9"/>
      <c r="V33" s="10"/>
      <c r="W33" s="91"/>
      <c r="X33" s="83"/>
    </row>
    <row r="34" spans="1:24" ht="26.25" thickBot="1" x14ac:dyDescent="0.3">
      <c r="A34" s="43" t="s">
        <v>49</v>
      </c>
      <c r="B34" s="32"/>
      <c r="C34" s="32"/>
      <c r="D34" s="33"/>
      <c r="E34" s="34"/>
      <c r="F34" s="50"/>
      <c r="G34" s="122">
        <f>SUM(G35+G37)</f>
        <v>6786392.2000000002</v>
      </c>
      <c r="H34" s="189">
        <f t="shared" ref="H34:X34" si="8">SUM(H35+H37)</f>
        <v>0</v>
      </c>
      <c r="I34" s="188">
        <f t="shared" si="8"/>
        <v>608605</v>
      </c>
      <c r="J34" s="122">
        <f t="shared" si="8"/>
        <v>7394997.2000000002</v>
      </c>
      <c r="K34" s="192">
        <f t="shared" si="8"/>
        <v>0</v>
      </c>
      <c r="L34" s="193">
        <f>969078.06+551355.7+1181476.5</f>
        <v>2701910.26</v>
      </c>
      <c r="M34" s="193">
        <v>2351250</v>
      </c>
      <c r="N34" s="193">
        <v>2341836</v>
      </c>
      <c r="O34" s="193">
        <f t="shared" si="8"/>
        <v>0</v>
      </c>
      <c r="P34" s="193">
        <f t="shared" si="8"/>
        <v>0</v>
      </c>
      <c r="Q34" s="193">
        <f t="shared" si="8"/>
        <v>0</v>
      </c>
      <c r="R34" s="193">
        <f t="shared" si="8"/>
        <v>0</v>
      </c>
      <c r="S34" s="193">
        <f t="shared" si="8"/>
        <v>0</v>
      </c>
      <c r="T34" s="193">
        <f t="shared" si="8"/>
        <v>0</v>
      </c>
      <c r="U34" s="193">
        <f t="shared" si="8"/>
        <v>0</v>
      </c>
      <c r="V34" s="188">
        <f t="shared" si="8"/>
        <v>0</v>
      </c>
      <c r="W34" s="122">
        <f t="shared" si="8"/>
        <v>7394996.2600000007</v>
      </c>
      <c r="X34" s="122">
        <f t="shared" si="8"/>
        <v>0.93999999947845936</v>
      </c>
    </row>
    <row r="35" spans="1:24" ht="23.25" x14ac:dyDescent="0.25">
      <c r="A35" s="93" t="s">
        <v>44</v>
      </c>
      <c r="B35" s="94">
        <v>11</v>
      </c>
      <c r="C35" s="95">
        <v>472</v>
      </c>
      <c r="D35" s="95" t="s">
        <v>23</v>
      </c>
      <c r="E35" s="96"/>
      <c r="F35" s="97"/>
      <c r="G35" s="132">
        <v>5053560</v>
      </c>
      <c r="H35" s="111"/>
      <c r="I35" s="133">
        <v>608605</v>
      </c>
      <c r="J35" s="98">
        <f>(G35+I35)-H35</f>
        <v>5662165</v>
      </c>
      <c r="K35" s="111"/>
      <c r="L35" s="179" t="s">
        <v>61</v>
      </c>
      <c r="M35" s="182" t="s">
        <v>65</v>
      </c>
      <c r="N35" s="182" t="s">
        <v>66</v>
      </c>
      <c r="O35" s="113"/>
      <c r="P35" s="113"/>
      <c r="Q35" s="113"/>
      <c r="R35" s="113"/>
      <c r="S35" s="113"/>
      <c r="T35" s="113"/>
      <c r="U35" s="113"/>
      <c r="V35" s="134"/>
      <c r="W35" s="104">
        <f>969078.06+2351250+2341836</f>
        <v>5662164.0600000005</v>
      </c>
      <c r="X35" s="106">
        <f>J35-W35</f>
        <v>0.93999999947845936</v>
      </c>
    </row>
    <row r="36" spans="1:24" ht="7.5" customHeight="1" x14ac:dyDescent="0.25">
      <c r="A36" s="22"/>
      <c r="B36" s="164"/>
      <c r="C36" s="165"/>
      <c r="D36" s="165"/>
      <c r="E36" s="166"/>
      <c r="F36" s="167"/>
      <c r="G36" s="168"/>
      <c r="H36" s="169"/>
      <c r="I36" s="170"/>
      <c r="J36" s="171"/>
      <c r="K36" s="176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3"/>
      <c r="W36" s="199"/>
      <c r="X36" s="175"/>
    </row>
    <row r="37" spans="1:24" ht="23.25" x14ac:dyDescent="0.25">
      <c r="A37" s="11"/>
      <c r="B37" s="135">
        <v>21</v>
      </c>
      <c r="C37" s="136">
        <v>472</v>
      </c>
      <c r="D37" s="136" t="s">
        <v>23</v>
      </c>
      <c r="E37" s="137"/>
      <c r="F37" s="138"/>
      <c r="G37" s="139">
        <f>2000000-267167.8</f>
        <v>1732832.2</v>
      </c>
      <c r="H37" s="114"/>
      <c r="I37" s="115"/>
      <c r="J37" s="116">
        <f>(G37+I37)-H37</f>
        <v>1732832.2</v>
      </c>
      <c r="K37" s="140"/>
      <c r="L37" s="181" t="s">
        <v>58</v>
      </c>
      <c r="M37" s="117"/>
      <c r="N37" s="117"/>
      <c r="O37" s="117"/>
      <c r="P37" s="117"/>
      <c r="Q37" s="117"/>
      <c r="R37" s="117"/>
      <c r="S37" s="117"/>
      <c r="T37" s="117"/>
      <c r="U37" s="117"/>
      <c r="V37" s="118"/>
      <c r="W37" s="141">
        <f>551355.7+1181476.5</f>
        <v>1732832.2</v>
      </c>
      <c r="X37" s="142">
        <f>J37-W37</f>
        <v>0</v>
      </c>
    </row>
    <row r="38" spans="1:24" ht="24" thickBot="1" x14ac:dyDescent="0.3">
      <c r="A38" s="11"/>
      <c r="B38" s="19"/>
      <c r="C38" s="20"/>
      <c r="D38" s="20"/>
      <c r="E38" s="21"/>
      <c r="F38" s="46"/>
      <c r="G38" s="126"/>
      <c r="H38" s="54"/>
      <c r="I38" s="70"/>
      <c r="J38" s="62"/>
      <c r="K38" s="77"/>
      <c r="L38" s="180" t="s">
        <v>59</v>
      </c>
      <c r="M38" s="9"/>
      <c r="N38" s="9"/>
      <c r="O38" s="9"/>
      <c r="P38" s="9"/>
      <c r="Q38" s="9"/>
      <c r="R38" s="9"/>
      <c r="S38" s="9"/>
      <c r="T38" s="9"/>
      <c r="U38" s="9"/>
      <c r="V38" s="10"/>
      <c r="W38" s="91"/>
      <c r="X38" s="83"/>
    </row>
    <row r="39" spans="1:24" ht="39" thickBot="1" x14ac:dyDescent="0.3">
      <c r="A39" s="43" t="s">
        <v>51</v>
      </c>
      <c r="B39" s="32"/>
      <c r="C39" s="32"/>
      <c r="D39" s="33"/>
      <c r="E39" s="34"/>
      <c r="F39" s="50"/>
      <c r="G39" s="122">
        <f>SUM(G40)</f>
        <v>0</v>
      </c>
      <c r="H39" s="55">
        <f t="shared" ref="H39:X39" si="9">SUM(H40)</f>
        <v>0</v>
      </c>
      <c r="I39" s="71">
        <f t="shared" si="9"/>
        <v>0</v>
      </c>
      <c r="J39" s="63">
        <f t="shared" si="9"/>
        <v>0</v>
      </c>
      <c r="K39" s="5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71">
        <f t="shared" si="9"/>
        <v>0</v>
      </c>
      <c r="W39" s="63">
        <f t="shared" si="9"/>
        <v>0</v>
      </c>
      <c r="X39" s="84">
        <f t="shared" si="9"/>
        <v>0</v>
      </c>
    </row>
    <row r="40" spans="1:24" ht="23.25" x14ac:dyDescent="0.25">
      <c r="A40" s="93" t="s">
        <v>43</v>
      </c>
      <c r="B40" s="94">
        <v>21</v>
      </c>
      <c r="C40" s="95">
        <v>472</v>
      </c>
      <c r="D40" s="95" t="s">
        <v>23</v>
      </c>
      <c r="E40" s="96"/>
      <c r="F40" s="97"/>
      <c r="G40" s="132">
        <v>0</v>
      </c>
      <c r="H40" s="111"/>
      <c r="I40" s="133"/>
      <c r="J40" s="98">
        <f>(G40+I40)-H40</f>
        <v>0</v>
      </c>
      <c r="K40" s="111"/>
      <c r="L40" s="112"/>
      <c r="M40" s="113"/>
      <c r="N40" s="113"/>
      <c r="O40" s="113"/>
      <c r="P40" s="113"/>
      <c r="Q40" s="113"/>
      <c r="R40" s="113"/>
      <c r="S40" s="113"/>
      <c r="T40" s="113"/>
      <c r="U40" s="113"/>
      <c r="V40" s="134"/>
      <c r="W40" s="104">
        <f>SUM(K40:V40)</f>
        <v>0</v>
      </c>
      <c r="X40" s="106">
        <f>J40-W40</f>
        <v>0</v>
      </c>
    </row>
    <row r="41" spans="1:24" ht="15.75" thickBot="1" x14ac:dyDescent="0.3">
      <c r="A41" s="11"/>
      <c r="B41" s="19"/>
      <c r="C41" s="20"/>
      <c r="D41" s="20"/>
      <c r="E41" s="21"/>
      <c r="F41" s="46"/>
      <c r="G41" s="127"/>
      <c r="H41" s="59"/>
      <c r="I41" s="74"/>
      <c r="J41" s="67"/>
      <c r="K41" s="77" t="s">
        <v>36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10"/>
      <c r="W41" s="91"/>
      <c r="X41" s="83"/>
    </row>
    <row r="42" spans="1:24" ht="39" thickBot="1" x14ac:dyDescent="0.3">
      <c r="A42" s="43" t="s">
        <v>62</v>
      </c>
      <c r="B42" s="32"/>
      <c r="C42" s="32"/>
      <c r="D42" s="33"/>
      <c r="E42" s="34"/>
      <c r="F42" s="50"/>
      <c r="G42" s="122">
        <f>SUM(G43)</f>
        <v>0</v>
      </c>
      <c r="H42" s="55">
        <f t="shared" ref="H42:X42" si="10">SUM(H43)</f>
        <v>0</v>
      </c>
      <c r="I42" s="71">
        <f t="shared" si="10"/>
        <v>2186796.63</v>
      </c>
      <c r="J42" s="63">
        <f t="shared" si="10"/>
        <v>2186796.63</v>
      </c>
      <c r="K42" s="55">
        <f t="shared" si="10"/>
        <v>0</v>
      </c>
      <c r="L42" s="35">
        <f t="shared" si="10"/>
        <v>0</v>
      </c>
      <c r="M42" s="35">
        <f t="shared" si="10"/>
        <v>0</v>
      </c>
      <c r="N42" s="35">
        <f>1836195.98+350596.8</f>
        <v>2186792.7799999998</v>
      </c>
      <c r="O42" s="35">
        <f t="shared" si="10"/>
        <v>0</v>
      </c>
      <c r="P42" s="35">
        <f t="shared" si="10"/>
        <v>0</v>
      </c>
      <c r="Q42" s="35">
        <f t="shared" si="10"/>
        <v>0</v>
      </c>
      <c r="R42" s="35">
        <f t="shared" si="10"/>
        <v>0</v>
      </c>
      <c r="S42" s="35">
        <f t="shared" si="10"/>
        <v>0</v>
      </c>
      <c r="T42" s="35">
        <f t="shared" si="10"/>
        <v>0</v>
      </c>
      <c r="U42" s="35">
        <f t="shared" si="10"/>
        <v>0</v>
      </c>
      <c r="V42" s="71">
        <f t="shared" si="10"/>
        <v>0</v>
      </c>
      <c r="W42" s="63">
        <f t="shared" si="10"/>
        <v>2186792.7799999998</v>
      </c>
      <c r="X42" s="84">
        <f t="shared" si="10"/>
        <v>3.8500000000931323</v>
      </c>
    </row>
    <row r="43" spans="1:24" ht="23.25" x14ac:dyDescent="0.25">
      <c r="A43" s="93" t="s">
        <v>42</v>
      </c>
      <c r="B43" s="94">
        <v>11</v>
      </c>
      <c r="C43" s="95">
        <v>472</v>
      </c>
      <c r="D43" s="95" t="s">
        <v>23</v>
      </c>
      <c r="E43" s="96"/>
      <c r="F43" s="97"/>
      <c r="G43" s="132">
        <v>0</v>
      </c>
      <c r="H43" s="111"/>
      <c r="I43" s="133">
        <f>1881802+265117+39877.63</f>
        <v>2186796.63</v>
      </c>
      <c r="J43" s="98">
        <f>(G43+I43)-H43</f>
        <v>2186796.63</v>
      </c>
      <c r="K43" s="111"/>
      <c r="L43" s="112"/>
      <c r="M43" s="113"/>
      <c r="N43" s="182" t="s">
        <v>68</v>
      </c>
      <c r="O43" s="113"/>
      <c r="P43" s="113"/>
      <c r="Q43" s="113"/>
      <c r="R43" s="113"/>
      <c r="S43" s="113"/>
      <c r="T43" s="113"/>
      <c r="U43" s="113"/>
      <c r="V43" s="134"/>
      <c r="W43" s="104">
        <f>1836195.98+350596.8</f>
        <v>2186792.7799999998</v>
      </c>
      <c r="X43" s="106">
        <f>J43-W43</f>
        <v>3.8500000000931323</v>
      </c>
    </row>
    <row r="44" spans="1:24" ht="35.25" thickBot="1" x14ac:dyDescent="0.3">
      <c r="A44" s="11"/>
      <c r="B44" s="19"/>
      <c r="C44" s="20"/>
      <c r="D44" s="20"/>
      <c r="E44" s="21"/>
      <c r="F44" s="46"/>
      <c r="G44" s="127"/>
      <c r="H44" s="59"/>
      <c r="I44" s="74"/>
      <c r="J44" s="67"/>
      <c r="K44" s="77" t="s">
        <v>36</v>
      </c>
      <c r="L44" s="9"/>
      <c r="M44" s="9"/>
      <c r="N44" s="194" t="s">
        <v>72</v>
      </c>
      <c r="O44" s="9"/>
      <c r="P44" s="9"/>
      <c r="Q44" s="9"/>
      <c r="R44" s="9"/>
      <c r="S44" s="9"/>
      <c r="T44" s="9"/>
      <c r="U44" s="9"/>
      <c r="V44" s="10"/>
      <c r="W44" s="91"/>
      <c r="X44" s="83"/>
    </row>
    <row r="45" spans="1:24" ht="26.25" thickBot="1" x14ac:dyDescent="0.3">
      <c r="A45" s="43" t="s">
        <v>57</v>
      </c>
      <c r="B45" s="32"/>
      <c r="C45" s="32"/>
      <c r="D45" s="33"/>
      <c r="E45" s="34"/>
      <c r="F45" s="50"/>
      <c r="G45" s="122">
        <f>SUM(G46)</f>
        <v>0</v>
      </c>
      <c r="H45" s="55">
        <f t="shared" ref="H45:X45" si="11">SUM(H46)</f>
        <v>0</v>
      </c>
      <c r="I45" s="71">
        <f t="shared" si="11"/>
        <v>1605578.37</v>
      </c>
      <c r="J45" s="63">
        <f t="shared" si="11"/>
        <v>1605578.37</v>
      </c>
      <c r="K45" s="55">
        <f t="shared" si="11"/>
        <v>0</v>
      </c>
      <c r="L45" s="35">
        <f t="shared" si="11"/>
        <v>0</v>
      </c>
      <c r="M45" s="35">
        <f t="shared" si="11"/>
        <v>0</v>
      </c>
      <c r="N45" s="35">
        <v>1605578.37</v>
      </c>
      <c r="O45" s="35">
        <f t="shared" si="11"/>
        <v>0</v>
      </c>
      <c r="P45" s="35">
        <f t="shared" si="11"/>
        <v>0</v>
      </c>
      <c r="Q45" s="35">
        <f t="shared" si="11"/>
        <v>0</v>
      </c>
      <c r="R45" s="35">
        <f t="shared" si="11"/>
        <v>0</v>
      </c>
      <c r="S45" s="35">
        <f t="shared" si="11"/>
        <v>0</v>
      </c>
      <c r="T45" s="35">
        <f t="shared" si="11"/>
        <v>0</v>
      </c>
      <c r="U45" s="35">
        <f t="shared" si="11"/>
        <v>0</v>
      </c>
      <c r="V45" s="71">
        <f t="shared" si="11"/>
        <v>0</v>
      </c>
      <c r="W45" s="63">
        <f t="shared" si="11"/>
        <v>1605578.37</v>
      </c>
      <c r="X45" s="84">
        <f t="shared" si="11"/>
        <v>0</v>
      </c>
    </row>
    <row r="46" spans="1:24" ht="23.25" x14ac:dyDescent="0.25">
      <c r="A46" s="93" t="s">
        <v>42</v>
      </c>
      <c r="B46" s="94">
        <v>11</v>
      </c>
      <c r="C46" s="95">
        <v>472</v>
      </c>
      <c r="D46" s="95" t="s">
        <v>23</v>
      </c>
      <c r="E46" s="96"/>
      <c r="F46" s="97"/>
      <c r="G46" s="132">
        <v>0</v>
      </c>
      <c r="H46" s="111"/>
      <c r="I46" s="133">
        <f>1645456-39877.63</f>
        <v>1605578.37</v>
      </c>
      <c r="J46" s="98">
        <f>(G46+I46)-H46</f>
        <v>1605578.37</v>
      </c>
      <c r="K46" s="111"/>
      <c r="L46" s="112"/>
      <c r="M46" s="113"/>
      <c r="N46" s="182" t="s">
        <v>67</v>
      </c>
      <c r="O46" s="113"/>
      <c r="P46" s="113"/>
      <c r="Q46" s="113"/>
      <c r="R46" s="113"/>
      <c r="S46" s="113"/>
      <c r="T46" s="113"/>
      <c r="U46" s="113"/>
      <c r="V46" s="134"/>
      <c r="W46" s="104">
        <f>SUM(K46:V46)+1605578.37</f>
        <v>1605578.37</v>
      </c>
      <c r="X46" s="106">
        <f>J46-W46</f>
        <v>0</v>
      </c>
    </row>
    <row r="47" spans="1:24" ht="27" customHeight="1" thickBot="1" x14ac:dyDescent="0.3">
      <c r="A47" s="11"/>
      <c r="B47" s="19"/>
      <c r="C47" s="20"/>
      <c r="D47" s="20"/>
      <c r="E47" s="21"/>
      <c r="F47" s="46"/>
      <c r="G47" s="127"/>
      <c r="H47" s="59"/>
      <c r="I47" s="74"/>
      <c r="J47" s="67"/>
      <c r="K47" s="77" t="s">
        <v>36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10"/>
      <c r="W47" s="91"/>
      <c r="X47" s="83"/>
    </row>
    <row r="48" spans="1:24" ht="54" customHeight="1" thickBot="1" x14ac:dyDescent="0.3">
      <c r="A48" s="43" t="s">
        <v>50</v>
      </c>
      <c r="B48" s="32"/>
      <c r="C48" s="32"/>
      <c r="D48" s="33"/>
      <c r="E48" s="34"/>
      <c r="F48" s="50"/>
      <c r="G48" s="122">
        <f>SUM(G49)</f>
        <v>0</v>
      </c>
      <c r="H48" s="55">
        <f t="shared" ref="H48:X48" si="12">SUM(H49)</f>
        <v>0</v>
      </c>
      <c r="I48" s="71">
        <f t="shared" si="12"/>
        <v>168462</v>
      </c>
      <c r="J48" s="63">
        <f t="shared" si="12"/>
        <v>168462</v>
      </c>
      <c r="K48" s="55">
        <f t="shared" si="12"/>
        <v>0</v>
      </c>
      <c r="L48" s="35">
        <f t="shared" si="12"/>
        <v>0</v>
      </c>
      <c r="M48" s="35">
        <f t="shared" si="12"/>
        <v>0</v>
      </c>
      <c r="N48" s="35">
        <f t="shared" si="12"/>
        <v>0</v>
      </c>
      <c r="O48" s="35">
        <f t="shared" si="12"/>
        <v>0</v>
      </c>
      <c r="P48" s="35">
        <f t="shared" si="12"/>
        <v>0</v>
      </c>
      <c r="Q48" s="35">
        <f t="shared" si="12"/>
        <v>0</v>
      </c>
      <c r="R48" s="35">
        <f t="shared" si="12"/>
        <v>0</v>
      </c>
      <c r="S48" s="35">
        <f t="shared" si="12"/>
        <v>0</v>
      </c>
      <c r="T48" s="35">
        <f t="shared" si="12"/>
        <v>0</v>
      </c>
      <c r="U48" s="35">
        <f t="shared" si="12"/>
        <v>0</v>
      </c>
      <c r="V48" s="71">
        <f t="shared" si="12"/>
        <v>0</v>
      </c>
      <c r="W48" s="63">
        <f t="shared" si="12"/>
        <v>0</v>
      </c>
      <c r="X48" s="84">
        <f t="shared" si="12"/>
        <v>168462</v>
      </c>
    </row>
    <row r="49" spans="1:24" ht="32.25" customHeight="1" x14ac:dyDescent="0.25">
      <c r="A49" s="93" t="s">
        <v>41</v>
      </c>
      <c r="B49" s="94">
        <v>21</v>
      </c>
      <c r="C49" s="95">
        <v>472</v>
      </c>
      <c r="D49" s="95" t="s">
        <v>23</v>
      </c>
      <c r="E49" s="96"/>
      <c r="F49" s="97"/>
      <c r="G49" s="132">
        <v>0</v>
      </c>
      <c r="H49" s="111"/>
      <c r="I49" s="133">
        <f>433579-265117</f>
        <v>168462</v>
      </c>
      <c r="J49" s="98">
        <f>(G49+I49)-H49</f>
        <v>168462</v>
      </c>
      <c r="K49" s="111"/>
      <c r="L49" s="112"/>
      <c r="M49" s="113"/>
      <c r="N49" s="113"/>
      <c r="O49" s="113"/>
      <c r="P49" s="113"/>
      <c r="Q49" s="113"/>
      <c r="R49" s="113"/>
      <c r="S49" s="113"/>
      <c r="T49" s="113"/>
      <c r="U49" s="113"/>
      <c r="V49" s="134"/>
      <c r="W49" s="104">
        <f>SUM(K49:V49)</f>
        <v>0</v>
      </c>
      <c r="X49" s="106">
        <f>J49-W49</f>
        <v>168462</v>
      </c>
    </row>
    <row r="50" spans="1:24" ht="15.75" thickBot="1" x14ac:dyDescent="0.3">
      <c r="A50" s="11"/>
      <c r="B50" s="19"/>
      <c r="C50" s="20"/>
      <c r="D50" s="20"/>
      <c r="E50" s="21"/>
      <c r="F50" s="46"/>
      <c r="G50" s="127"/>
      <c r="H50" s="59"/>
      <c r="I50" s="74"/>
      <c r="J50" s="67"/>
      <c r="K50" s="77" t="s">
        <v>36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10"/>
      <c r="W50" s="91"/>
      <c r="X50" s="83"/>
    </row>
    <row r="51" spans="1:24" ht="28.5" thickTop="1" thickBot="1" x14ac:dyDescent="0.35">
      <c r="A51" s="28" t="s">
        <v>46</v>
      </c>
      <c r="B51" s="202" t="s">
        <v>22</v>
      </c>
      <c r="C51" s="203"/>
      <c r="D51" s="203"/>
      <c r="E51" s="203"/>
      <c r="F51" s="204"/>
      <c r="G51" s="123">
        <f>SUM(G53:G53)</f>
        <v>3000000</v>
      </c>
      <c r="H51" s="56">
        <f>SUM(H53:H53)</f>
        <v>0</v>
      </c>
      <c r="I51" s="31">
        <f>SUM(I53:I53)</f>
        <v>0</v>
      </c>
      <c r="J51" s="64">
        <f>SUM(J53:J53)</f>
        <v>3000000</v>
      </c>
      <c r="K51" s="56">
        <f t="shared" ref="K51:X51" si="13">SUM(K53:K53)</f>
        <v>0</v>
      </c>
      <c r="L51" s="30">
        <f t="shared" si="13"/>
        <v>0</v>
      </c>
      <c r="M51" s="30">
        <f t="shared" si="13"/>
        <v>0</v>
      </c>
      <c r="N51" s="30">
        <f t="shared" si="13"/>
        <v>0</v>
      </c>
      <c r="O51" s="30">
        <f t="shared" si="13"/>
        <v>0</v>
      </c>
      <c r="P51" s="30">
        <f t="shared" si="13"/>
        <v>0</v>
      </c>
      <c r="Q51" s="30">
        <f t="shared" si="13"/>
        <v>0</v>
      </c>
      <c r="R51" s="30">
        <f t="shared" si="13"/>
        <v>0</v>
      </c>
      <c r="S51" s="30">
        <f t="shared" si="13"/>
        <v>0</v>
      </c>
      <c r="T51" s="30">
        <f t="shared" si="13"/>
        <v>0</v>
      </c>
      <c r="U51" s="30">
        <f t="shared" si="13"/>
        <v>0</v>
      </c>
      <c r="V51" s="31">
        <f t="shared" si="13"/>
        <v>0</v>
      </c>
      <c r="W51" s="64">
        <f>SUM(W53:W53)</f>
        <v>0</v>
      </c>
      <c r="X51" s="85">
        <f t="shared" si="13"/>
        <v>3000000</v>
      </c>
    </row>
    <row r="52" spans="1:24" ht="27" thickTop="1" thickBot="1" x14ac:dyDescent="0.35">
      <c r="A52" s="42" t="s">
        <v>39</v>
      </c>
      <c r="B52" s="40"/>
      <c r="C52" s="40"/>
      <c r="D52" s="40"/>
      <c r="E52" s="40"/>
      <c r="F52" s="51"/>
      <c r="G52" s="128">
        <f>SUM(G53)</f>
        <v>3000000</v>
      </c>
      <c r="H52" s="60">
        <f t="shared" ref="H52:X52" si="14">SUM(H53)</f>
        <v>0</v>
      </c>
      <c r="I52" s="75">
        <f t="shared" si="14"/>
        <v>0</v>
      </c>
      <c r="J52" s="68">
        <f t="shared" si="14"/>
        <v>3000000</v>
      </c>
      <c r="K52" s="60">
        <f t="shared" si="14"/>
        <v>0</v>
      </c>
      <c r="L52" s="41">
        <f t="shared" si="14"/>
        <v>0</v>
      </c>
      <c r="M52" s="41">
        <f t="shared" si="14"/>
        <v>0</v>
      </c>
      <c r="N52" s="41">
        <f t="shared" si="14"/>
        <v>0</v>
      </c>
      <c r="O52" s="41">
        <f t="shared" si="14"/>
        <v>0</v>
      </c>
      <c r="P52" s="41">
        <f t="shared" si="14"/>
        <v>0</v>
      </c>
      <c r="Q52" s="41">
        <f t="shared" si="14"/>
        <v>0</v>
      </c>
      <c r="R52" s="41">
        <f t="shared" si="14"/>
        <v>0</v>
      </c>
      <c r="S52" s="41">
        <f t="shared" si="14"/>
        <v>0</v>
      </c>
      <c r="T52" s="41">
        <f t="shared" si="14"/>
        <v>0</v>
      </c>
      <c r="U52" s="41">
        <f t="shared" si="14"/>
        <v>0</v>
      </c>
      <c r="V52" s="75">
        <f t="shared" si="14"/>
        <v>0</v>
      </c>
      <c r="W52" s="68">
        <f t="shared" si="14"/>
        <v>0</v>
      </c>
      <c r="X52" s="88">
        <f t="shared" si="14"/>
        <v>3000000</v>
      </c>
    </row>
    <row r="53" spans="1:24" ht="23.25" x14ac:dyDescent="0.25">
      <c r="A53" s="130" t="s">
        <v>40</v>
      </c>
      <c r="B53" s="107">
        <v>11</v>
      </c>
      <c r="C53" s="107">
        <v>437</v>
      </c>
      <c r="D53" s="108" t="s">
        <v>23</v>
      </c>
      <c r="E53" s="109"/>
      <c r="F53" s="110"/>
      <c r="G53" s="120">
        <v>3000000</v>
      </c>
      <c r="H53" s="99"/>
      <c r="I53" s="100"/>
      <c r="J53" s="98">
        <f>G53-H53+I53</f>
        <v>3000000</v>
      </c>
      <c r="K53" s="131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3"/>
      <c r="W53" s="104">
        <f>SUM(K53:V53)</f>
        <v>0</v>
      </c>
      <c r="X53" s="105">
        <f>J53-W53</f>
        <v>3000000</v>
      </c>
    </row>
    <row r="54" spans="1:24" ht="15.75" thickBot="1" x14ac:dyDescent="0.3">
      <c r="A54" s="12"/>
      <c r="B54" s="13"/>
      <c r="C54" s="13"/>
      <c r="D54" s="14"/>
      <c r="E54" s="15"/>
      <c r="F54" s="52"/>
      <c r="G54" s="125"/>
      <c r="H54" s="58"/>
      <c r="I54" s="73"/>
      <c r="J54" s="66"/>
      <c r="K54" s="79"/>
      <c r="L54" s="16"/>
      <c r="M54" s="16"/>
      <c r="N54" s="16"/>
      <c r="O54" s="16"/>
      <c r="P54" s="16"/>
      <c r="Q54" s="16"/>
      <c r="R54" s="16"/>
      <c r="S54" s="18"/>
      <c r="T54" s="16"/>
      <c r="U54" s="16"/>
      <c r="V54" s="27"/>
      <c r="W54" s="92"/>
      <c r="X54" s="89"/>
    </row>
  </sheetData>
  <mergeCells count="10">
    <mergeCell ref="A31:A33"/>
    <mergeCell ref="B51:F51"/>
    <mergeCell ref="B8:F8"/>
    <mergeCell ref="A26:A27"/>
    <mergeCell ref="A1:X1"/>
    <mergeCell ref="A2:X2"/>
    <mergeCell ref="A3:X3"/>
    <mergeCell ref="A4:X4"/>
    <mergeCell ref="A5:X5"/>
    <mergeCell ref="K6:W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33" orientation="landscape" r:id="rId1"/>
  <rowBreaks count="1" manualBreakCount="1">
    <brk id="17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23553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APORTES </vt:lpstr>
      <vt:lpstr>'APORTES '!Área_de_impresión</vt:lpstr>
      <vt:lpstr>'APORTES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M. Castañeda Vargas</dc:creator>
  <cp:lastModifiedBy>eordoñez</cp:lastModifiedBy>
  <cp:lastPrinted>2013-05-06T15:45:54Z</cp:lastPrinted>
  <dcterms:created xsi:type="dcterms:W3CDTF">2012-01-05T16:40:56Z</dcterms:created>
  <dcterms:modified xsi:type="dcterms:W3CDTF">2013-05-06T15:46:01Z</dcterms:modified>
</cp:coreProperties>
</file>